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9735"/>
  </bookViews>
  <sheets>
    <sheet name="Ардатовская СОШ" sheetId="2" r:id="rId1"/>
  </sheets>
  <calcPr calcId="125725" iterateDelta="1E-4"/>
</workbook>
</file>

<file path=xl/calcChain.xml><?xml version="1.0" encoding="utf-8"?>
<calcChain xmlns="http://schemas.openxmlformats.org/spreadsheetml/2006/main">
  <c r="F391" i="2"/>
  <c r="G391"/>
  <c r="H391"/>
  <c r="I391"/>
  <c r="J391"/>
  <c r="F349"/>
  <c r="G349"/>
  <c r="H349"/>
  <c r="I349"/>
  <c r="J349"/>
  <c r="F307"/>
  <c r="G307"/>
  <c r="H307"/>
  <c r="I307"/>
  <c r="J307"/>
  <c r="F265"/>
  <c r="G265"/>
  <c r="H265"/>
  <c r="I265"/>
  <c r="J265"/>
  <c r="J223"/>
  <c r="I223"/>
  <c r="H223"/>
  <c r="G223"/>
  <c r="F223"/>
  <c r="F181"/>
  <c r="G181"/>
  <c r="H181"/>
  <c r="I181"/>
  <c r="J181"/>
  <c r="F139"/>
  <c r="G139"/>
  <c r="H139"/>
  <c r="I139"/>
  <c r="J139"/>
  <c r="F97"/>
  <c r="G97"/>
  <c r="H97"/>
  <c r="I97"/>
  <c r="J97"/>
  <c r="F55"/>
  <c r="G55"/>
  <c r="H55"/>
  <c r="I55"/>
  <c r="J55"/>
  <c r="F13"/>
  <c r="G13"/>
  <c r="H13"/>
  <c r="I13"/>
  <c r="J13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J593" s="1"/>
  <c r="I573"/>
  <c r="H573"/>
  <c r="G573"/>
  <c r="F573"/>
  <c r="F593" s="1"/>
  <c r="B564"/>
  <c r="A564"/>
  <c r="J563"/>
  <c r="I563"/>
  <c r="H563"/>
  <c r="G563"/>
  <c r="F563"/>
  <c r="B560"/>
  <c r="A560"/>
  <c r="L559"/>
  <c r="J559"/>
  <c r="I559"/>
  <c r="I593" s="1"/>
  <c r="H559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I517"/>
  <c r="H517"/>
  <c r="H551" s="1"/>
  <c r="G517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B480"/>
  <c r="A480"/>
  <c r="J479"/>
  <c r="I479"/>
  <c r="H479"/>
  <c r="G479"/>
  <c r="F479"/>
  <c r="B476"/>
  <c r="A476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B438"/>
  <c r="A438"/>
  <c r="J437"/>
  <c r="I437"/>
  <c r="H437"/>
  <c r="G437"/>
  <c r="F437"/>
  <c r="B434"/>
  <c r="A434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B396"/>
  <c r="A396"/>
  <c r="J395"/>
  <c r="I395"/>
  <c r="H395"/>
  <c r="G395"/>
  <c r="F395"/>
  <c r="B392"/>
  <c r="A392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B354"/>
  <c r="A354"/>
  <c r="J353"/>
  <c r="I353"/>
  <c r="H353"/>
  <c r="G353"/>
  <c r="F353"/>
  <c r="B350"/>
  <c r="A350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B312"/>
  <c r="A312"/>
  <c r="J311"/>
  <c r="I311"/>
  <c r="H311"/>
  <c r="G311"/>
  <c r="F311"/>
  <c r="B308"/>
  <c r="A308"/>
  <c r="I34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F257"/>
  <c r="B228"/>
  <c r="A228"/>
  <c r="J227"/>
  <c r="I227"/>
  <c r="H227"/>
  <c r="G227"/>
  <c r="F227"/>
  <c r="B224"/>
  <c r="A224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B186"/>
  <c r="A186"/>
  <c r="J185"/>
  <c r="I185"/>
  <c r="H185"/>
  <c r="G185"/>
  <c r="F185"/>
  <c r="B182"/>
  <c r="A182"/>
  <c r="H215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B144"/>
  <c r="A144"/>
  <c r="B140"/>
  <c r="A140"/>
  <c r="I173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B102"/>
  <c r="A102"/>
  <c r="J101"/>
  <c r="I101"/>
  <c r="H101"/>
  <c r="G101"/>
  <c r="F101"/>
  <c r="B98"/>
  <c r="A98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B60"/>
  <c r="A60"/>
  <c r="J59"/>
  <c r="I59"/>
  <c r="H59"/>
  <c r="G59"/>
  <c r="F59"/>
  <c r="B56"/>
  <c r="A56"/>
  <c r="I89"/>
  <c r="G89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J47" s="1"/>
  <c r="I17"/>
  <c r="H17"/>
  <c r="H47" s="1"/>
  <c r="G17"/>
  <c r="F17"/>
  <c r="F47" s="1"/>
  <c r="B14"/>
  <c r="A14"/>
  <c r="J257" l="1"/>
  <c r="G47"/>
  <c r="I47"/>
  <c r="F89"/>
  <c r="H89"/>
  <c r="J89"/>
  <c r="G131"/>
  <c r="I131"/>
  <c r="G215"/>
  <c r="I215"/>
  <c r="H257"/>
  <c r="G299"/>
  <c r="I299"/>
  <c r="G551"/>
  <c r="I551"/>
  <c r="F551"/>
  <c r="J551"/>
  <c r="H593"/>
  <c r="F467"/>
  <c r="F341"/>
  <c r="J173"/>
  <c r="G341"/>
  <c r="G173"/>
  <c r="F173"/>
  <c r="H173"/>
  <c r="H131"/>
  <c r="J131"/>
  <c r="F131"/>
  <c r="F509"/>
  <c r="F215"/>
  <c r="J215"/>
  <c r="I509"/>
  <c r="G509"/>
  <c r="J509"/>
  <c r="H509"/>
  <c r="I467"/>
  <c r="G467"/>
  <c r="J467"/>
  <c r="H467"/>
  <c r="H383"/>
  <c r="J341"/>
  <c r="H425"/>
  <c r="G425"/>
  <c r="I425"/>
  <c r="F425"/>
  <c r="J425"/>
  <c r="G383"/>
  <c r="I383"/>
  <c r="F383"/>
  <c r="J383"/>
  <c r="H341"/>
  <c r="H299"/>
  <c r="F299"/>
  <c r="J299"/>
  <c r="G257"/>
  <c r="I257"/>
  <c r="I594" l="1"/>
  <c r="F594"/>
  <c r="G594"/>
  <c r="H594"/>
  <c r="J594"/>
  <c r="L74"/>
  <c r="L116"/>
  <c r="L158"/>
  <c r="L200"/>
  <c r="L242"/>
  <c r="L326"/>
  <c r="L368"/>
  <c r="L410"/>
  <c r="L452"/>
  <c r="L494"/>
  <c r="L269"/>
  <c r="L299"/>
  <c r="L284"/>
  <c r="L279"/>
  <c r="L59"/>
  <c r="L89"/>
  <c r="L375"/>
  <c r="L585"/>
  <c r="L382"/>
  <c r="L173"/>
  <c r="L165"/>
  <c r="L131"/>
  <c r="L101"/>
  <c r="L509"/>
  <c r="L479"/>
  <c r="L573"/>
  <c r="L578"/>
  <c r="L185"/>
  <c r="L215"/>
  <c r="L437"/>
  <c r="L467"/>
  <c r="L341"/>
  <c r="L311"/>
  <c r="L593"/>
  <c r="L563"/>
  <c r="L353"/>
  <c r="L383"/>
  <c r="L536"/>
  <c r="L531"/>
  <c r="L32"/>
  <c r="L27"/>
  <c r="L257"/>
  <c r="L227"/>
  <c r="L425"/>
  <c r="L395"/>
  <c r="L521"/>
  <c r="L551"/>
  <c r="L550"/>
  <c r="L88"/>
  <c r="L424"/>
  <c r="L39"/>
  <c r="L291"/>
  <c r="L214"/>
  <c r="L592"/>
  <c r="L207"/>
  <c r="L256"/>
  <c r="L466"/>
  <c r="L501"/>
  <c r="L333"/>
  <c r="L46"/>
  <c r="L417"/>
  <c r="L340"/>
  <c r="L123"/>
  <c r="L172"/>
  <c r="L459"/>
  <c r="L249"/>
  <c r="L508"/>
  <c r="L81"/>
  <c r="L298"/>
  <c r="L543"/>
  <c r="L130"/>
  <c r="L17"/>
  <c r="L47"/>
  <c r="L594"/>
</calcChain>
</file>

<file path=xl/sharedStrings.xml><?xml version="1.0" encoding="utf-8"?>
<sst xmlns="http://schemas.openxmlformats.org/spreadsheetml/2006/main" count="512" uniqueCount="90">
  <si>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</si>
  <si>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</si>
  <si>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</si>
  <si>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</si>
  <si>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</si>
  <si>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</si>
  <si>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</si>
  <si>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</si>
  <si>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</si>
  <si>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</si>
  <si>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</si>
  <si>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</si>
  <si>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</si>
  <si>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</si>
  <si>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</si>
  <si>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</si>
  <si>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</si>
  <si>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</si>
  <si>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</si>
  <si>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</si>
  <si>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</si>
  <si>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</si>
  <si>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</si>
  <si>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</si>
  <si>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</si>
  <si>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</si>
  <si>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</si>
  <si>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</si>
  <si>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</si>
  <si>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</si>
  <si>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</si>
  <si>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</si>
  <si>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</si>
  <si>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</si>
  <si>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</si>
  <si>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</si>
  <si>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</si>
  <si>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</si>
  <si>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</si>
  <si>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</si>
  <si>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</si>
  <si>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</si>
  <si>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</si>
  <si>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</si>
  <si>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</si>
  <si>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</si>
  <si>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директор школы</t>
  </si>
  <si>
    <t>Хлеб ржано-пшеничный</t>
  </si>
  <si>
    <t>хлеб пшеничный</t>
  </si>
  <si>
    <t>кисель</t>
  </si>
  <si>
    <t>макороны голень куриная</t>
  </si>
  <si>
    <t>суп кортофельный с рисом</t>
  </si>
  <si>
    <t>помидор в нарезке</t>
  </si>
  <si>
    <t>сок персиковый</t>
  </si>
  <si>
    <t>рис рассыпчатый</t>
  </si>
  <si>
    <t>гуляш из мяса</t>
  </si>
  <si>
    <t>суп гороховый</t>
  </si>
  <si>
    <t>нарезка перец</t>
  </si>
  <si>
    <t>Хлеб  ржано-пшеничный</t>
  </si>
  <si>
    <t>сок грушовый</t>
  </si>
  <si>
    <t>овощное рагу</t>
  </si>
  <si>
    <t>мясо птицы отварное</t>
  </si>
  <si>
    <t>суп рыбный</t>
  </si>
  <si>
    <t>огурец  в нарезке</t>
  </si>
  <si>
    <t>чай</t>
  </si>
  <si>
    <t>каша гречневая</t>
  </si>
  <si>
    <t>голень куриная</t>
  </si>
  <si>
    <t>борщ сибирский</t>
  </si>
  <si>
    <t>чай с сахаром</t>
  </si>
  <si>
    <t>рыба припущенная с овощами</t>
  </si>
  <si>
    <t>суп  овощной с фрикадельками</t>
  </si>
  <si>
    <t>нарезка  из свежих огурцов и помидоров</t>
  </si>
  <si>
    <t>салат из свежих огурцов</t>
  </si>
  <si>
    <t>щи  со сметаной</t>
  </si>
  <si>
    <t>котлета мясная</t>
  </si>
  <si>
    <t xml:space="preserve"> гречка отварная</t>
  </si>
  <si>
    <t>компот из кураги</t>
  </si>
  <si>
    <t>хлеб ржаной</t>
  </si>
  <si>
    <t>хлеб ржанной</t>
  </si>
  <si>
    <t xml:space="preserve">макароны </t>
  </si>
  <si>
    <t>куриная голень</t>
  </si>
  <si>
    <t>Хлеб  ржано - пшеничный</t>
  </si>
  <si>
    <t>Хлеб  пшеничный</t>
  </si>
  <si>
    <t>Сок персиковый</t>
  </si>
  <si>
    <t>Гороховая каша</t>
  </si>
  <si>
    <t xml:space="preserve"> Мясо птицы с тушеными овощами</t>
  </si>
  <si>
    <t>Суп из овощей</t>
  </si>
  <si>
    <t>Салат картофельный со свежими огурцами и зелёным горошком</t>
  </si>
  <si>
    <t>Пшеничникова М.В</t>
  </si>
  <si>
    <t>МБОУ "Сивинская ООШ"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</si>
</sst>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9C0006"/>
      <name val="Calibri"/>
      <family val="2"/>
      <charset val="204"/>
      <scheme val="minor"/>
    </font>
    <font>
      <sz val="10"/>
      <color indexed="8"/>
      <name val="Arial"/>
    </font>
    <font>
      <i/>
      <sz val="11"/>
      <color indexed="8"/>
      <name val="Calibri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C7CE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5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1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4" borderId="2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0" fillId="0" borderId="2" xfId="0" applyBorder="1" applyAlignment="1" applyProtection="1">
      <alignment wrapText="1"/>
      <protection locked="0"/>
    </xf>
    <xf numFmtId="0" fontId="5" fillId="4" borderId="2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top" wrapText="1"/>
      <protection locked="0"/>
    </xf>
    <xf numFmtId="0" fontId="11" fillId="0" borderId="1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 applyProtection="1">
      <alignment horizontal="right"/>
      <protection locked="0"/>
    </xf>
    <xf numFmtId="0" fontId="11" fillId="6" borderId="17" xfId="0" applyFont="1" applyFill="1" applyBorder="1" applyAlignment="1" applyProtection="1">
      <alignment horizontal="center" vertical="top" wrapText="1"/>
      <protection locked="0"/>
    </xf>
    <xf numFmtId="0" fontId="11" fillId="6" borderId="2" xfId="0" applyFont="1" applyFill="1" applyBorder="1" applyAlignment="1" applyProtection="1">
      <alignment vertical="top" wrapText="1"/>
      <protection locked="0"/>
    </xf>
    <xf numFmtId="0" fontId="0" fillId="6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6" borderId="2" xfId="0" applyFont="1" applyFill="1" applyBorder="1" applyAlignment="1" applyProtection="1">
      <alignment vertical="top" wrapText="1"/>
      <protection locked="0"/>
    </xf>
    <xf numFmtId="0" fontId="17" fillId="7" borderId="28" xfId="0" applyFont="1" applyFill="1" applyBorder="1" applyAlignment="1" applyProtection="1">
      <alignment wrapText="1"/>
      <protection locked="0"/>
    </xf>
    <xf numFmtId="0" fontId="11" fillId="0" borderId="0" xfId="0" applyFont="1"/>
    <xf numFmtId="0" fontId="18" fillId="7" borderId="28" xfId="0" applyFont="1" applyFill="1" applyBorder="1" applyAlignment="1" applyProtection="1">
      <alignment wrapText="1"/>
      <protection locked="0"/>
    </xf>
    <xf numFmtId="2" fontId="0" fillId="8" borderId="4" xfId="0" applyNumberFormat="1" applyFill="1" applyBorder="1" applyProtection="1">
      <protection locked="0"/>
    </xf>
    <xf numFmtId="2" fontId="0" fillId="8" borderId="2" xfId="0" applyNumberFormat="1" applyFill="1" applyBorder="1" applyProtection="1">
      <protection locked="0"/>
    </xf>
    <xf numFmtId="0" fontId="19" fillId="0" borderId="0" xfId="0" applyFont="1" applyProtection="1">
      <protection locked="0"/>
    </xf>
    <xf numFmtId="1" fontId="0" fillId="8" borderId="2" xfId="0" applyNumberFormat="1" applyFill="1" applyBorder="1" applyProtection="1">
      <protection locked="0"/>
    </xf>
    <xf numFmtId="0" fontId="20" fillId="7" borderId="29" xfId="0" applyFont="1" applyFill="1" applyBorder="1" applyAlignment="1" applyProtection="1">
      <alignment wrapText="1"/>
      <protection locked="0"/>
    </xf>
    <xf numFmtId="0" fontId="21" fillId="0" borderId="0" xfId="0" applyFont="1" applyProtection="1">
      <protection locked="0"/>
    </xf>
    <xf numFmtId="1" fontId="0" fillId="8" borderId="0" xfId="0" applyNumberFormat="1" applyFill="1" applyBorder="1" applyProtection="1">
      <protection locked="0"/>
    </xf>
    <xf numFmtId="0" fontId="22" fillId="7" borderId="28" xfId="1" applyFont="1" applyFill="1" applyBorder="1" applyAlignment="1" applyProtection="1">
      <alignment wrapText="1"/>
      <protection locked="0"/>
    </xf>
    <xf numFmtId="1" fontId="0" fillId="8" borderId="4" xfId="0" applyNumberFormat="1" applyFill="1" applyBorder="1" applyProtection="1">
      <protection locked="0"/>
    </xf>
    <xf numFmtId="0" fontId="23" fillId="7" borderId="28" xfId="1" applyFont="1" applyFill="1" applyBorder="1" applyAlignment="1" applyProtection="1">
      <alignment wrapText="1"/>
      <protection locked="0"/>
    </xf>
    <xf numFmtId="0" fontId="21" fillId="0" borderId="0" xfId="0" applyFont="1"/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89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>
      <c r="A2" s="43" t="s">
        <v>6</v>
      </c>
      <c r="C2" s="2"/>
      <c r="G2" s="2" t="s">
        <v>18</v>
      </c>
      <c r="H2" s="62" t="s">
        <v>88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4</v>
      </c>
      <c r="J3" s="56">
        <v>2024</v>
      </c>
      <c r="K3" s="1"/>
    </row>
    <row r="4" spans="1:12" ht="13.5" thickBot="1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7" t="s">
        <v>27</v>
      </c>
      <c r="E6" s="58" t="s">
        <v>52</v>
      </c>
      <c r="F6" s="67">
        <v>100</v>
      </c>
      <c r="G6" s="67">
        <v>1.42</v>
      </c>
      <c r="H6" s="67">
        <v>22</v>
      </c>
      <c r="I6" s="67">
        <v>1.1000000000000001</v>
      </c>
      <c r="J6" s="67">
        <v>0.2</v>
      </c>
      <c r="K6" s="77">
        <v>3.8</v>
      </c>
      <c r="L6" s="67"/>
    </row>
    <row r="7" spans="1:12" ht="15">
      <c r="A7" s="25"/>
      <c r="B7" s="16"/>
      <c r="C7" s="11"/>
      <c r="D7" s="7" t="s">
        <v>28</v>
      </c>
      <c r="E7" s="58" t="s">
        <v>51</v>
      </c>
      <c r="F7" s="67">
        <v>250</v>
      </c>
      <c r="G7" s="67">
        <v>8.93</v>
      </c>
      <c r="H7" s="67">
        <v>221</v>
      </c>
      <c r="I7" s="67">
        <v>7.29</v>
      </c>
      <c r="J7" s="67">
        <v>5.7</v>
      </c>
      <c r="K7" s="77">
        <v>16.989999999999998</v>
      </c>
      <c r="L7" s="67"/>
    </row>
    <row r="8" spans="1:12" ht="15.75">
      <c r="A8" s="25"/>
      <c r="B8" s="16"/>
      <c r="C8" s="11"/>
      <c r="D8" s="7" t="s">
        <v>29</v>
      </c>
      <c r="E8" s="75" t="s">
        <v>50</v>
      </c>
      <c r="F8" s="67">
        <v>200</v>
      </c>
      <c r="G8" s="67">
        <v>30.67</v>
      </c>
      <c r="H8" s="67">
        <v>28</v>
      </c>
      <c r="I8" s="67">
        <v>0.2</v>
      </c>
      <c r="J8" s="67">
        <v>0</v>
      </c>
      <c r="K8" s="76">
        <v>14</v>
      </c>
      <c r="L8" s="67"/>
    </row>
    <row r="9" spans="1:12" ht="15.75">
      <c r="A9" s="25"/>
      <c r="B9" s="16"/>
      <c r="C9" s="11"/>
      <c r="D9" s="7" t="s">
        <v>31</v>
      </c>
      <c r="E9" s="75" t="s">
        <v>49</v>
      </c>
      <c r="F9" s="67">
        <v>200</v>
      </c>
      <c r="G9" s="67">
        <v>15.52</v>
      </c>
      <c r="H9" s="67">
        <v>420</v>
      </c>
      <c r="I9" s="67">
        <v>27.8</v>
      </c>
      <c r="J9" s="67">
        <v>27.47</v>
      </c>
      <c r="K9" s="76">
        <v>35</v>
      </c>
      <c r="L9" s="67"/>
    </row>
    <row r="10" spans="1:12" ht="15">
      <c r="A10" s="25"/>
      <c r="B10" s="16"/>
      <c r="C10" s="11"/>
      <c r="D10" s="7" t="s">
        <v>32</v>
      </c>
      <c r="E10" s="75" t="s">
        <v>48</v>
      </c>
      <c r="F10" s="67">
        <v>60</v>
      </c>
      <c r="G10" s="67">
        <v>3</v>
      </c>
      <c r="H10" s="67">
        <v>66</v>
      </c>
      <c r="I10" s="67">
        <v>4.5</v>
      </c>
      <c r="J10" s="67">
        <v>0.5</v>
      </c>
      <c r="K10" s="72">
        <v>24.4</v>
      </c>
      <c r="L10" s="67"/>
    </row>
    <row r="11" spans="1:12" ht="15">
      <c r="A11" s="25"/>
      <c r="B11" s="16"/>
      <c r="C11" s="11"/>
      <c r="D11" s="7" t="s">
        <v>33</v>
      </c>
      <c r="E11" s="75" t="s">
        <v>47</v>
      </c>
      <c r="F11" s="67">
        <v>30</v>
      </c>
      <c r="G11" s="67">
        <v>2.6</v>
      </c>
      <c r="H11" s="67">
        <v>0.26</v>
      </c>
      <c r="I11" s="67">
        <v>17</v>
      </c>
      <c r="J11" s="67">
        <v>82</v>
      </c>
      <c r="K11" s="72">
        <v>24.4</v>
      </c>
      <c r="L11" s="67"/>
    </row>
    <row r="12" spans="1:12" ht="15">
      <c r="A12" s="25"/>
      <c r="B12" s="16"/>
      <c r="C12" s="11"/>
      <c r="D12" s="74"/>
      <c r="E12" s="73"/>
      <c r="F12" s="67"/>
      <c r="G12" s="67"/>
      <c r="H12" s="67"/>
      <c r="I12" s="67"/>
      <c r="J12" s="67"/>
      <c r="K12" s="72"/>
      <c r="L12" s="67"/>
    </row>
    <row r="13" spans="1:12" ht="15">
      <c r="A13" s="26"/>
      <c r="B13" s="18"/>
      <c r="C13" s="8"/>
      <c r="D13" s="71" t="s">
        <v>39</v>
      </c>
      <c r="E13" s="70"/>
      <c r="F13" s="69">
        <f>SUM(F6:F12)</f>
        <v>840</v>
      </c>
      <c r="G13" s="69">
        <f>SUM(G6:G12)</f>
        <v>62.140000000000008</v>
      </c>
      <c r="H13" s="69">
        <f>SUM(H6:H12)</f>
        <v>757.26</v>
      </c>
      <c r="I13" s="69">
        <f>SUM(I6:I12)</f>
        <v>57.89</v>
      </c>
      <c r="J13" s="69">
        <f>SUM(J6:J12)</f>
        <v>115.87</v>
      </c>
      <c r="K13" s="68"/>
      <c r="L13" s="67">
        <v>67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0">SUM(G14:G16)</f>
        <v>0</v>
      </c>
      <c r="H17" s="21">
        <f t="shared" si="0"/>
        <v>0</v>
      </c>
      <c r="I17" s="21">
        <f t="shared" si="0"/>
        <v>0</v>
      </c>
      <c r="J17" s="21">
        <f t="shared" si="0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/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/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/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/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/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/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/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1">SUM(G18:G26)</f>
        <v>0</v>
      </c>
      <c r="H27" s="21">
        <f t="shared" si="1"/>
        <v>0</v>
      </c>
      <c r="I27" s="21">
        <f t="shared" si="1"/>
        <v>0</v>
      </c>
      <c r="J27" s="21">
        <f t="shared" si="1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2">SUM(G28:G31)</f>
        <v>0</v>
      </c>
      <c r="H32" s="21">
        <f t="shared" si="2"/>
        <v>0</v>
      </c>
      <c r="I32" s="21">
        <f t="shared" si="2"/>
        <v>0</v>
      </c>
      <c r="J32" s="21">
        <f t="shared" si="2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3">SUM(G33:G38)</f>
        <v>0</v>
      </c>
      <c r="H39" s="21">
        <f t="shared" si="3"/>
        <v>0</v>
      </c>
      <c r="I39" s="21">
        <f t="shared" si="3"/>
        <v>0</v>
      </c>
      <c r="J39" s="21">
        <f t="shared" si="3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4">SUM(G40:G45)</f>
        <v>0</v>
      </c>
      <c r="H46" s="21">
        <f t="shared" si="4"/>
        <v>0</v>
      </c>
      <c r="I46" s="21">
        <f t="shared" si="4"/>
        <v>0</v>
      </c>
      <c r="J46" s="21">
        <f t="shared" si="4"/>
        <v>0</v>
      </c>
      <c r="K46" s="27"/>
      <c r="L46" s="21">
        <f ca="1">SUM(L40:L47)</f>
        <v>0</v>
      </c>
    </row>
    <row r="47" spans="1:12" ht="15.75" customHeight="1" thickBot="1">
      <c r="A47" s="31">
        <f>A6</f>
        <v>1</v>
      </c>
      <c r="B47" s="32">
        <f>B6</f>
        <v>1</v>
      </c>
      <c r="C47" s="59" t="s">
        <v>4</v>
      </c>
      <c r="D47" s="66"/>
      <c r="E47" s="33"/>
      <c r="F47" s="34" t="e">
        <f>#REF!+F17+F27+F32+F39+F46</f>
        <v>#REF!</v>
      </c>
      <c r="G47" s="34" t="e">
        <f>#REF!+G17+G27+G32+G39+G46</f>
        <v>#REF!</v>
      </c>
      <c r="H47" s="34" t="e">
        <f>#REF!+H17+H27+H32+H39+H46</f>
        <v>#REF!</v>
      </c>
      <c r="I47" s="34" t="e">
        <f>#REF!+I17+I27+I32+I39+I46</f>
        <v>#REF!</v>
      </c>
      <c r="J47" s="34" t="e">
        <f>#REF!+J17+J27+J32+J39+J46</f>
        <v>#REF!</v>
      </c>
      <c r="K47" s="35"/>
      <c r="L47" s="34">
        <f ca="1">#REF!+L17+L27+L32+L39+L46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7" t="s">
        <v>27</v>
      </c>
      <c r="E48" s="58" t="s">
        <v>57</v>
      </c>
      <c r="F48" s="75">
        <v>100</v>
      </c>
      <c r="G48" s="75">
        <v>4.45</v>
      </c>
      <c r="H48" s="75">
        <v>23.8</v>
      </c>
      <c r="I48" s="67">
        <v>1.3</v>
      </c>
      <c r="J48" s="67">
        <v>0.1</v>
      </c>
      <c r="K48" s="72">
        <v>4.9000000000000004</v>
      </c>
      <c r="L48" s="67"/>
    </row>
    <row r="49" spans="1:12" ht="15">
      <c r="A49" s="15"/>
      <c r="B49" s="16"/>
      <c r="C49" s="11"/>
      <c r="D49" s="7" t="s">
        <v>28</v>
      </c>
      <c r="E49" s="58" t="s">
        <v>56</v>
      </c>
      <c r="F49" s="67">
        <v>250</v>
      </c>
      <c r="G49" s="67">
        <v>8.9499999999999993</v>
      </c>
      <c r="H49" s="67">
        <v>163</v>
      </c>
      <c r="I49" s="67">
        <v>8.3000000000000007</v>
      </c>
      <c r="J49" s="67">
        <v>5.9</v>
      </c>
      <c r="K49" s="77">
        <v>20.2</v>
      </c>
      <c r="L49" s="67"/>
    </row>
    <row r="50" spans="1:12" ht="15">
      <c r="A50" s="15"/>
      <c r="B50" s="16"/>
      <c r="C50" s="11"/>
      <c r="D50" s="7" t="s">
        <v>29</v>
      </c>
      <c r="E50" s="75" t="s">
        <v>55</v>
      </c>
      <c r="F50" s="67">
        <v>100</v>
      </c>
      <c r="G50" s="67">
        <v>25.91</v>
      </c>
      <c r="H50" s="67">
        <v>229.99</v>
      </c>
      <c r="I50" s="67">
        <v>20.399999999999999</v>
      </c>
      <c r="J50" s="67">
        <v>20.399999999999999</v>
      </c>
      <c r="K50" s="72">
        <v>4.7</v>
      </c>
      <c r="L50" s="67"/>
    </row>
    <row r="51" spans="1:12" ht="15.75">
      <c r="A51" s="15"/>
      <c r="B51" s="16"/>
      <c r="C51" s="11"/>
      <c r="D51" s="7" t="s">
        <v>30</v>
      </c>
      <c r="E51" s="79" t="s">
        <v>54</v>
      </c>
      <c r="F51" s="67">
        <v>180</v>
      </c>
      <c r="G51" s="67">
        <v>10.26</v>
      </c>
      <c r="H51" s="67">
        <v>200</v>
      </c>
      <c r="I51" s="67">
        <v>3.3</v>
      </c>
      <c r="J51" s="67">
        <v>4.0999999999999996</v>
      </c>
      <c r="K51" s="78">
        <v>19.2</v>
      </c>
      <c r="L51" s="67"/>
    </row>
    <row r="52" spans="1:12" ht="15">
      <c r="A52" s="15"/>
      <c r="B52" s="16"/>
      <c r="C52" s="11"/>
      <c r="D52" s="7" t="s">
        <v>31</v>
      </c>
      <c r="E52" s="75" t="s">
        <v>53</v>
      </c>
      <c r="F52" s="67">
        <v>200</v>
      </c>
      <c r="G52" s="67">
        <v>10.61</v>
      </c>
      <c r="H52" s="67">
        <v>75.75</v>
      </c>
      <c r="I52" s="67">
        <v>0.9</v>
      </c>
      <c r="J52" s="67">
        <v>0</v>
      </c>
      <c r="K52" s="72">
        <v>17.3</v>
      </c>
      <c r="L52" s="67"/>
    </row>
    <row r="53" spans="1:12" ht="15">
      <c r="A53" s="15"/>
      <c r="B53" s="16"/>
      <c r="C53" s="11"/>
      <c r="D53" s="7" t="s">
        <v>32</v>
      </c>
      <c r="E53" s="75" t="s">
        <v>45</v>
      </c>
      <c r="F53" s="67">
        <v>40</v>
      </c>
      <c r="G53" s="67">
        <v>2.6</v>
      </c>
      <c r="H53" s="67">
        <v>0.51</v>
      </c>
      <c r="I53" s="67">
        <v>30.09</v>
      </c>
      <c r="J53" s="67">
        <v>141.19999999999999</v>
      </c>
      <c r="K53" s="72"/>
      <c r="L53" s="67"/>
    </row>
    <row r="54" spans="1:12" ht="15">
      <c r="A54" s="15"/>
      <c r="B54" s="16"/>
      <c r="C54" s="11"/>
      <c r="D54" s="7" t="s">
        <v>33</v>
      </c>
      <c r="E54" s="75" t="s">
        <v>47</v>
      </c>
      <c r="F54" s="67">
        <v>30</v>
      </c>
      <c r="G54" s="67">
        <v>2.6</v>
      </c>
      <c r="H54" s="67">
        <v>0.26</v>
      </c>
      <c r="I54" s="67">
        <v>17</v>
      </c>
      <c r="J54" s="67">
        <v>82</v>
      </c>
      <c r="K54" s="72"/>
      <c r="L54" s="67"/>
    </row>
    <row r="55" spans="1:12" ht="15">
      <c r="A55" s="17"/>
      <c r="B55" s="18"/>
      <c r="C55" s="8"/>
      <c r="D55" s="71" t="s">
        <v>39</v>
      </c>
      <c r="E55" s="70"/>
      <c r="F55" s="69">
        <f>SUM(F48:F54)</f>
        <v>900</v>
      </c>
      <c r="G55" s="69">
        <f>SUM(G48:G54)</f>
        <v>65.38</v>
      </c>
      <c r="H55" s="69">
        <f>SUM(H48:H54)</f>
        <v>693.31</v>
      </c>
      <c r="I55" s="69">
        <f>SUM(I48:I54)</f>
        <v>81.289999999999992</v>
      </c>
      <c r="J55" s="69">
        <f>SUM(J48:J54)</f>
        <v>253.7</v>
      </c>
      <c r="K55" s="68"/>
      <c r="L55" s="67">
        <v>67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:J59" si="5">SUM(G56:G58)</f>
        <v>0</v>
      </c>
      <c r="H59" s="21">
        <f t="shared" si="5"/>
        <v>0</v>
      </c>
      <c r="I59" s="21">
        <f t="shared" si="5"/>
        <v>0</v>
      </c>
      <c r="J59" s="21">
        <f t="shared" si="5"/>
        <v>0</v>
      </c>
      <c r="K59" s="27"/>
      <c r="L59" s="21">
        <f t="shared" ref="L59" ca="1" si="6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/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/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/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/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/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/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/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/>
      <c r="E69" s="9"/>
      <c r="F69" s="21"/>
      <c r="G69" s="21"/>
      <c r="H69" s="21"/>
      <c r="I69" s="21"/>
      <c r="J69" s="21"/>
      <c r="K69" s="27"/>
      <c r="L69" s="21"/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:J74" si="7">SUM(G70:G73)</f>
        <v>0</v>
      </c>
      <c r="H74" s="21">
        <f t="shared" si="7"/>
        <v>0</v>
      </c>
      <c r="I74" s="21">
        <f t="shared" si="7"/>
        <v>0</v>
      </c>
      <c r="J74" s="21">
        <f t="shared" si="7"/>
        <v>0</v>
      </c>
      <c r="K74" s="27"/>
      <c r="L74" s="21">
        <f t="shared" ref="L74" si="8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:J81" si="9">SUM(G75:G80)</f>
        <v>0</v>
      </c>
      <c r="H81" s="21">
        <f t="shared" si="9"/>
        <v>0</v>
      </c>
      <c r="I81" s="21">
        <f t="shared" si="9"/>
        <v>0</v>
      </c>
      <c r="J81" s="21">
        <f t="shared" si="9"/>
        <v>0</v>
      </c>
      <c r="K81" s="27"/>
      <c r="L81" s="21">
        <f t="shared" ref="L81" ca="1" si="10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:J88" si="11">SUM(G82:G87)</f>
        <v>0</v>
      </c>
      <c r="H88" s="21">
        <f t="shared" si="11"/>
        <v>0</v>
      </c>
      <c r="I88" s="21">
        <f t="shared" si="11"/>
        <v>0</v>
      </c>
      <c r="J88" s="21">
        <f t="shared" si="11"/>
        <v>0</v>
      </c>
      <c r="K88" s="27"/>
      <c r="L88" s="21">
        <f ca="1">SUM(L82:L89)</f>
        <v>0</v>
      </c>
    </row>
    <row r="89" spans="1:12" ht="15.75" customHeight="1" thickBot="1">
      <c r="A89" s="36">
        <f>A48</f>
        <v>1</v>
      </c>
      <c r="B89" s="36">
        <f>B48</f>
        <v>2</v>
      </c>
      <c r="C89" s="59" t="s">
        <v>4</v>
      </c>
      <c r="D89" s="66"/>
      <c r="E89" s="33"/>
      <c r="F89" s="34" t="e">
        <f>#REF!+F59+F69+F74+F81+F88</f>
        <v>#REF!</v>
      </c>
      <c r="G89" s="34" t="e">
        <f>#REF!+G59+G69+G74+G81+G88</f>
        <v>#REF!</v>
      </c>
      <c r="H89" s="34" t="e">
        <f>#REF!+H59+H69+H74+H81+H88</f>
        <v>#REF!</v>
      </c>
      <c r="I89" s="34" t="e">
        <f>#REF!+I59+I69+I74+I81+I88</f>
        <v>#REF!</v>
      </c>
      <c r="J89" s="34" t="e">
        <f>#REF!+J59+J69+J74+J81+J88</f>
        <v>#REF!</v>
      </c>
      <c r="K89" s="35"/>
      <c r="L89" s="34">
        <f ca="1">#REF!+L59+L69+L74+L81+L88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7" t="s">
        <v>27</v>
      </c>
      <c r="E90" s="58" t="s">
        <v>63</v>
      </c>
      <c r="F90" s="67">
        <v>100</v>
      </c>
      <c r="G90" s="67">
        <v>10.029999999999999</v>
      </c>
      <c r="H90" s="67">
        <v>22</v>
      </c>
      <c r="I90" s="67">
        <v>1.1000000000000001</v>
      </c>
      <c r="J90" s="67">
        <v>0.2</v>
      </c>
      <c r="K90" s="72">
        <v>3.8</v>
      </c>
      <c r="L90" s="67"/>
    </row>
    <row r="91" spans="1:12" ht="15">
      <c r="A91" s="25"/>
      <c r="B91" s="16"/>
      <c r="C91" s="11"/>
      <c r="D91" s="7" t="s">
        <v>28</v>
      </c>
      <c r="E91" s="75" t="s">
        <v>62</v>
      </c>
      <c r="F91" s="67">
        <v>250</v>
      </c>
      <c r="G91" s="67">
        <v>14</v>
      </c>
      <c r="H91" s="67">
        <v>200</v>
      </c>
      <c r="I91" s="67">
        <v>8.6</v>
      </c>
      <c r="J91" s="67">
        <v>8.4</v>
      </c>
      <c r="K91" s="77">
        <v>14.34</v>
      </c>
      <c r="L91" s="67"/>
    </row>
    <row r="92" spans="1:12" ht="15">
      <c r="A92" s="25"/>
      <c r="B92" s="16"/>
      <c r="C92" s="11"/>
      <c r="D92" s="7" t="s">
        <v>29</v>
      </c>
      <c r="E92" s="75" t="s">
        <v>61</v>
      </c>
      <c r="F92" s="67">
        <v>100</v>
      </c>
      <c r="G92" s="75">
        <v>12.83</v>
      </c>
      <c r="H92" s="75">
        <v>176</v>
      </c>
      <c r="I92" s="75">
        <v>16.88</v>
      </c>
      <c r="J92" s="75">
        <v>10.88</v>
      </c>
      <c r="K92" s="72">
        <v>0</v>
      </c>
      <c r="L92" s="67"/>
    </row>
    <row r="93" spans="1:12" ht="15">
      <c r="A93" s="25"/>
      <c r="B93" s="16"/>
      <c r="C93" s="11"/>
      <c r="D93" s="7" t="s">
        <v>30</v>
      </c>
      <c r="E93" s="75" t="s">
        <v>60</v>
      </c>
      <c r="F93" s="67">
        <v>180</v>
      </c>
      <c r="G93" s="67">
        <v>16.989999999999998</v>
      </c>
      <c r="H93" s="67">
        <v>200</v>
      </c>
      <c r="I93" s="67">
        <v>2.75</v>
      </c>
      <c r="J93" s="67">
        <v>13.2</v>
      </c>
      <c r="K93" s="72">
        <v>17.329999999999998</v>
      </c>
      <c r="L93" s="67"/>
    </row>
    <row r="94" spans="1:12" ht="15">
      <c r="A94" s="25"/>
      <c r="B94" s="16"/>
      <c r="C94" s="11"/>
      <c r="D94" s="7" t="s">
        <v>31</v>
      </c>
      <c r="E94" s="75" t="s">
        <v>59</v>
      </c>
      <c r="F94" s="67">
        <v>200</v>
      </c>
      <c r="G94" s="67">
        <v>5</v>
      </c>
      <c r="H94" s="67">
        <v>94.2</v>
      </c>
      <c r="I94" s="67">
        <v>0.04</v>
      </c>
      <c r="J94" s="67">
        <v>0</v>
      </c>
      <c r="K94" s="72">
        <v>24.74</v>
      </c>
      <c r="L94" s="67"/>
    </row>
    <row r="95" spans="1:12" ht="15">
      <c r="A95" s="25"/>
      <c r="B95" s="16"/>
      <c r="C95" s="11"/>
      <c r="D95" s="7" t="s">
        <v>32</v>
      </c>
      <c r="E95" s="75" t="s">
        <v>45</v>
      </c>
      <c r="F95" s="67">
        <v>40</v>
      </c>
      <c r="G95" s="67">
        <v>4.05</v>
      </c>
      <c r="H95" s="67">
        <v>0.51</v>
      </c>
      <c r="I95" s="67">
        <v>36.9</v>
      </c>
      <c r="J95" s="67">
        <v>141.19999999999999</v>
      </c>
      <c r="K95" s="72"/>
      <c r="L95" s="67"/>
    </row>
    <row r="96" spans="1:12" ht="15">
      <c r="A96" s="25"/>
      <c r="B96" s="16"/>
      <c r="C96" s="11"/>
      <c r="D96" s="7" t="s">
        <v>33</v>
      </c>
      <c r="E96" s="75" t="s">
        <v>58</v>
      </c>
      <c r="F96" s="67">
        <v>30</v>
      </c>
      <c r="G96" s="67">
        <v>2.6</v>
      </c>
      <c r="H96" s="67">
        <v>0.26</v>
      </c>
      <c r="I96" s="67">
        <v>17</v>
      </c>
      <c r="J96" s="67">
        <v>92</v>
      </c>
      <c r="K96" s="72"/>
      <c r="L96" s="67"/>
    </row>
    <row r="97" spans="1:12" ht="15">
      <c r="A97" s="26"/>
      <c r="B97" s="18"/>
      <c r="C97" s="8"/>
      <c r="D97" s="71" t="s">
        <v>39</v>
      </c>
      <c r="E97" s="70"/>
      <c r="F97" s="69">
        <f>SUM(F90:F96)</f>
        <v>900</v>
      </c>
      <c r="G97" s="69">
        <f>SUM(G90:G96)</f>
        <v>65.499999999999986</v>
      </c>
      <c r="H97" s="69">
        <f>SUM(H90:H96)</f>
        <v>692.97</v>
      </c>
      <c r="I97" s="69">
        <f>SUM(I90:I96)</f>
        <v>83.27</v>
      </c>
      <c r="J97" s="69">
        <f>SUM(J90:J96)</f>
        <v>265.88</v>
      </c>
      <c r="K97" s="68"/>
      <c r="L97" s="67">
        <v>67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:J101" si="12">SUM(G98:G100)</f>
        <v>0</v>
      </c>
      <c r="H101" s="21">
        <f t="shared" si="12"/>
        <v>0</v>
      </c>
      <c r="I101" s="21">
        <f t="shared" si="12"/>
        <v>0</v>
      </c>
      <c r="J101" s="21">
        <f t="shared" si="12"/>
        <v>0</v>
      </c>
      <c r="K101" s="27"/>
      <c r="L101" s="21">
        <f t="shared" ref="L101" ca="1" si="13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/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/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/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/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/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/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/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/>
      <c r="E111" s="9"/>
      <c r="F111" s="21"/>
      <c r="G111" s="21"/>
      <c r="H111" s="21"/>
      <c r="I111" s="21"/>
      <c r="J111" s="21"/>
      <c r="K111" s="27"/>
      <c r="L111" s="21"/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:J116" si="14">SUM(G112:G115)</f>
        <v>0</v>
      </c>
      <c r="H116" s="21">
        <f t="shared" si="14"/>
        <v>0</v>
      </c>
      <c r="I116" s="21">
        <f t="shared" si="14"/>
        <v>0</v>
      </c>
      <c r="J116" s="21">
        <f t="shared" si="14"/>
        <v>0</v>
      </c>
      <c r="K116" s="27"/>
      <c r="L116" s="21">
        <f t="shared" ref="L116" si="15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:J123" si="16">SUM(G117:G122)</f>
        <v>0</v>
      </c>
      <c r="H123" s="21">
        <f t="shared" si="16"/>
        <v>0</v>
      </c>
      <c r="I123" s="21">
        <f t="shared" si="16"/>
        <v>0</v>
      </c>
      <c r="J123" s="21">
        <f t="shared" si="16"/>
        <v>0</v>
      </c>
      <c r="K123" s="27"/>
      <c r="L123" s="21">
        <f t="shared" ref="L123" ca="1" si="17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:H130" si="18">SUM(G124:G129)</f>
        <v>0</v>
      </c>
      <c r="H130" s="21">
        <f t="shared" si="18"/>
        <v>0</v>
      </c>
      <c r="I130" s="21">
        <f t="shared" ref="I130" si="19">SUM(I124:I129)</f>
        <v>0</v>
      </c>
      <c r="J130" s="21">
        <f t="shared" ref="J130" si="20">SUM(J124:J129)</f>
        <v>0</v>
      </c>
      <c r="K130" s="27"/>
      <c r="L130" s="21">
        <f ca="1">SUM(L124:L131)</f>
        <v>0</v>
      </c>
    </row>
    <row r="131" spans="1:12" ht="15.75" customHeight="1" thickBot="1">
      <c r="A131" s="31">
        <f>A90</f>
        <v>1</v>
      </c>
      <c r="B131" s="32">
        <f>B90</f>
        <v>3</v>
      </c>
      <c r="C131" s="59" t="s">
        <v>4</v>
      </c>
      <c r="D131" s="66"/>
      <c r="E131" s="33"/>
      <c r="F131" s="34" t="e">
        <f>#REF!+F101+F111+F116+F123+F130</f>
        <v>#REF!</v>
      </c>
      <c r="G131" s="34" t="e">
        <f>#REF!+G101+G111+G116+G123+G130</f>
        <v>#REF!</v>
      </c>
      <c r="H131" s="34" t="e">
        <f>#REF!+H101+H111+H116+H123+H130</f>
        <v>#REF!</v>
      </c>
      <c r="I131" s="34" t="e">
        <f>#REF!+I101+I111+I116+I123+I130</f>
        <v>#REF!</v>
      </c>
      <c r="J131" s="34" t="e">
        <f>#REF!+J101+J111+J116+J123+J130</f>
        <v>#REF!</v>
      </c>
      <c r="K131" s="35"/>
      <c r="L131" s="34">
        <f ca="1">#REF!+L101+L111+L116+L123+L130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7" t="s">
        <v>27</v>
      </c>
      <c r="E132" s="80" t="s">
        <v>52</v>
      </c>
      <c r="F132" s="75">
        <v>50</v>
      </c>
      <c r="G132" s="75">
        <v>10.029999999999999</v>
      </c>
      <c r="H132" s="75">
        <v>13.9</v>
      </c>
      <c r="I132" s="75">
        <v>0.8</v>
      </c>
      <c r="J132" s="75">
        <v>0.1</v>
      </c>
      <c r="K132" s="75">
        <v>2.5</v>
      </c>
      <c r="L132" s="67"/>
    </row>
    <row r="133" spans="1:12" ht="15">
      <c r="A133" s="25"/>
      <c r="B133" s="16"/>
      <c r="C133" s="11"/>
      <c r="D133" s="7" t="s">
        <v>28</v>
      </c>
      <c r="E133" s="80" t="s">
        <v>67</v>
      </c>
      <c r="F133" s="75">
        <v>250</v>
      </c>
      <c r="G133" s="75">
        <v>9.7200000000000006</v>
      </c>
      <c r="H133" s="75">
        <v>150</v>
      </c>
      <c r="I133" s="75">
        <v>1.81</v>
      </c>
      <c r="J133" s="75">
        <v>4.91</v>
      </c>
      <c r="K133" s="75">
        <v>125.25</v>
      </c>
      <c r="L133" s="67"/>
    </row>
    <row r="134" spans="1:12" ht="15">
      <c r="A134" s="25"/>
      <c r="B134" s="16"/>
      <c r="C134" s="11"/>
      <c r="D134" s="7" t="s">
        <v>29</v>
      </c>
      <c r="E134" s="80" t="s">
        <v>66</v>
      </c>
      <c r="F134" s="75">
        <v>100</v>
      </c>
      <c r="G134" s="75">
        <v>16.989999999999998</v>
      </c>
      <c r="H134" s="75">
        <v>183</v>
      </c>
      <c r="I134" s="75">
        <v>16.88</v>
      </c>
      <c r="J134" s="75">
        <v>10.88</v>
      </c>
      <c r="K134" s="75">
        <v>0</v>
      </c>
      <c r="L134" s="67"/>
    </row>
    <row r="135" spans="1:12" ht="15">
      <c r="A135" s="25"/>
      <c r="B135" s="16"/>
      <c r="C135" s="11"/>
      <c r="D135" s="7" t="s">
        <v>30</v>
      </c>
      <c r="E135" s="80" t="s">
        <v>65</v>
      </c>
      <c r="F135" s="75">
        <v>180</v>
      </c>
      <c r="G135" s="75">
        <v>15</v>
      </c>
      <c r="H135" s="75">
        <v>240.5</v>
      </c>
      <c r="I135" s="75">
        <v>8.9499999999999993</v>
      </c>
      <c r="J135" s="75">
        <v>6.73</v>
      </c>
      <c r="K135" s="75">
        <v>43</v>
      </c>
      <c r="L135" s="67"/>
    </row>
    <row r="136" spans="1:12" ht="15">
      <c r="A136" s="25"/>
      <c r="B136" s="16"/>
      <c r="C136" s="11"/>
      <c r="D136" s="7" t="s">
        <v>31</v>
      </c>
      <c r="E136" s="80" t="s">
        <v>64</v>
      </c>
      <c r="F136" s="75">
        <v>200</v>
      </c>
      <c r="G136" s="75">
        <v>7.11</v>
      </c>
      <c r="H136" s="75">
        <v>56</v>
      </c>
      <c r="I136" s="75">
        <v>3.45</v>
      </c>
      <c r="J136" s="75">
        <v>0.55000000000000004</v>
      </c>
      <c r="K136" s="75">
        <v>20.5</v>
      </c>
      <c r="L136" s="67"/>
    </row>
    <row r="137" spans="1:12" ht="15">
      <c r="A137" s="25"/>
      <c r="B137" s="16"/>
      <c r="C137" s="11"/>
      <c r="D137" s="7" t="s">
        <v>32</v>
      </c>
      <c r="E137" s="75" t="s">
        <v>45</v>
      </c>
      <c r="F137" s="67">
        <v>40</v>
      </c>
      <c r="G137" s="67">
        <v>4.05</v>
      </c>
      <c r="H137" s="67">
        <v>0.51</v>
      </c>
      <c r="I137" s="67">
        <v>30.09</v>
      </c>
      <c r="J137" s="67">
        <v>141.15</v>
      </c>
      <c r="K137" s="72"/>
      <c r="L137" s="67"/>
    </row>
    <row r="138" spans="1:12" ht="15">
      <c r="A138" s="25"/>
      <c r="B138" s="16"/>
      <c r="C138" s="11"/>
      <c r="D138" s="7" t="s">
        <v>33</v>
      </c>
      <c r="E138" s="75" t="s">
        <v>58</v>
      </c>
      <c r="F138" s="67">
        <v>30</v>
      </c>
      <c r="G138" s="67">
        <v>2.6</v>
      </c>
      <c r="H138" s="67">
        <v>0.26</v>
      </c>
      <c r="I138" s="67">
        <v>17</v>
      </c>
      <c r="J138" s="67">
        <v>82</v>
      </c>
      <c r="K138" s="72"/>
      <c r="L138" s="67"/>
    </row>
    <row r="139" spans="1:12" ht="15">
      <c r="A139" s="26"/>
      <c r="B139" s="18"/>
      <c r="C139" s="8"/>
      <c r="D139" s="71" t="s">
        <v>39</v>
      </c>
      <c r="E139" s="70"/>
      <c r="F139" s="69">
        <f>SUM(F132:F138)</f>
        <v>850</v>
      </c>
      <c r="G139" s="69">
        <f>SUM(G132:G138)</f>
        <v>65.499999999999986</v>
      </c>
      <c r="H139" s="69">
        <f>SUM(H132:H138)</f>
        <v>644.16999999999996</v>
      </c>
      <c r="I139" s="69">
        <f>SUM(I132:I138)</f>
        <v>78.97999999999999</v>
      </c>
      <c r="J139" s="69">
        <f>SUM(J132:J138)</f>
        <v>246.32</v>
      </c>
      <c r="K139" s="68"/>
      <c r="L139" s="67">
        <v>67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/>
      <c r="E143" s="9"/>
      <c r="F143" s="21"/>
      <c r="G143" s="21"/>
      <c r="H143" s="21"/>
      <c r="I143" s="21"/>
      <c r="J143" s="21"/>
      <c r="K143" s="27"/>
      <c r="L143" s="21"/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/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/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/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/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/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/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/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/>
      <c r="E153" s="9"/>
      <c r="F153" s="21"/>
      <c r="G153" s="21"/>
      <c r="H153" s="21"/>
      <c r="I153" s="21"/>
      <c r="J153" s="21"/>
      <c r="K153" s="27"/>
      <c r="L153" s="21"/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:J158" si="21">SUM(G154:G157)</f>
        <v>0</v>
      </c>
      <c r="H158" s="21">
        <f t="shared" si="21"/>
        <v>0</v>
      </c>
      <c r="I158" s="21">
        <f t="shared" si="21"/>
        <v>0</v>
      </c>
      <c r="J158" s="21">
        <f t="shared" si="21"/>
        <v>0</v>
      </c>
      <c r="K158" s="27"/>
      <c r="L158" s="21">
        <f t="shared" ref="L158" si="22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:J165" si="23">SUM(G159:G164)</f>
        <v>0</v>
      </c>
      <c r="H165" s="21">
        <f t="shared" si="23"/>
        <v>0</v>
      </c>
      <c r="I165" s="21">
        <f t="shared" si="23"/>
        <v>0</v>
      </c>
      <c r="J165" s="21">
        <f t="shared" si="23"/>
        <v>0</v>
      </c>
      <c r="K165" s="27"/>
      <c r="L165" s="21">
        <f t="shared" ref="L165" ca="1" si="24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:J172" si="25">SUM(G166:G171)</f>
        <v>0</v>
      </c>
      <c r="H172" s="21">
        <f t="shared" si="25"/>
        <v>0</v>
      </c>
      <c r="I172" s="21">
        <f t="shared" si="25"/>
        <v>0</v>
      </c>
      <c r="J172" s="21">
        <f t="shared" si="25"/>
        <v>0</v>
      </c>
      <c r="K172" s="27"/>
      <c r="L172" s="21">
        <f ca="1">SUM(L166:L173)</f>
        <v>0</v>
      </c>
    </row>
    <row r="173" spans="1:12" ht="15.75" customHeight="1" thickBot="1">
      <c r="A173" s="31">
        <f>A132</f>
        <v>1</v>
      </c>
      <c r="B173" s="32">
        <f>B132</f>
        <v>4</v>
      </c>
      <c r="C173" s="59" t="s">
        <v>4</v>
      </c>
      <c r="D173" s="66"/>
      <c r="E173" s="33"/>
      <c r="F173" s="34" t="e">
        <f>#REF!+F143+F153+F158+F165+F172</f>
        <v>#REF!</v>
      </c>
      <c r="G173" s="34" t="e">
        <f>#REF!+G143+G153+G158+G165+G172</f>
        <v>#REF!</v>
      </c>
      <c r="H173" s="34" t="e">
        <f>#REF!+H143+H153+H158+H165+H172</f>
        <v>#REF!</v>
      </c>
      <c r="I173" s="34" t="e">
        <f>#REF!+I143+I153+I158+I165+I172</f>
        <v>#REF!</v>
      </c>
      <c r="J173" s="34" t="e">
        <f>#REF!+J143+J153+J158+J165+J172</f>
        <v>#REF!</v>
      </c>
      <c r="K173" s="35"/>
      <c r="L173" s="34">
        <f ca="1">#REF!+L143+L153+L158+L165+L172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7" t="s">
        <v>27</v>
      </c>
      <c r="E174" s="75" t="s">
        <v>71</v>
      </c>
      <c r="F174" s="67">
        <v>100</v>
      </c>
      <c r="G174" s="67">
        <v>10.28</v>
      </c>
      <c r="H174" s="67">
        <v>17.75</v>
      </c>
      <c r="I174" s="67">
        <v>0.72</v>
      </c>
      <c r="J174" s="67">
        <v>0.06</v>
      </c>
      <c r="K174" s="77">
        <v>1.44</v>
      </c>
      <c r="L174" s="67"/>
    </row>
    <row r="175" spans="1:12" ht="15">
      <c r="A175" s="25"/>
      <c r="B175" s="16"/>
      <c r="C175" s="11"/>
      <c r="D175" s="7" t="s">
        <v>28</v>
      </c>
      <c r="E175" s="75" t="s">
        <v>70</v>
      </c>
      <c r="F175" s="67">
        <v>250</v>
      </c>
      <c r="G175" s="67">
        <v>9.7200000000000006</v>
      </c>
      <c r="H175" s="67">
        <v>218</v>
      </c>
      <c r="I175" s="67">
        <v>18.03</v>
      </c>
      <c r="J175" s="67">
        <v>10.210000000000001</v>
      </c>
      <c r="K175" s="77">
        <v>8.49</v>
      </c>
      <c r="L175" s="67"/>
    </row>
    <row r="176" spans="1:12" ht="15">
      <c r="A176" s="25"/>
      <c r="B176" s="16"/>
      <c r="C176" s="11"/>
      <c r="D176" s="7" t="s">
        <v>29</v>
      </c>
      <c r="E176" s="75" t="s">
        <v>69</v>
      </c>
      <c r="F176" s="67">
        <v>250</v>
      </c>
      <c r="G176" s="67">
        <v>15</v>
      </c>
      <c r="H176" s="67">
        <v>270</v>
      </c>
      <c r="I176" s="67">
        <v>3.67</v>
      </c>
      <c r="J176" s="67">
        <v>5.76</v>
      </c>
      <c r="K176" s="72">
        <v>20.6</v>
      </c>
      <c r="L176" s="67"/>
    </row>
    <row r="177" spans="1:12" ht="15">
      <c r="A177" s="25"/>
      <c r="B177" s="16"/>
      <c r="C177" s="11"/>
      <c r="D177" s="7" t="s">
        <v>31</v>
      </c>
      <c r="E177" s="75" t="s">
        <v>68</v>
      </c>
      <c r="F177" s="67">
        <v>200</v>
      </c>
      <c r="G177" s="67">
        <v>7.11</v>
      </c>
      <c r="H177" s="67">
        <v>56</v>
      </c>
      <c r="I177" s="67">
        <v>3.45</v>
      </c>
      <c r="J177" s="67">
        <v>0.55000000000000004</v>
      </c>
      <c r="K177" s="72">
        <v>20.5</v>
      </c>
      <c r="L177" s="67"/>
    </row>
    <row r="178" spans="1:12" ht="15">
      <c r="A178" s="25"/>
      <c r="B178" s="16"/>
      <c r="C178" s="11"/>
      <c r="D178" s="7" t="s">
        <v>32</v>
      </c>
      <c r="E178" s="75" t="s">
        <v>45</v>
      </c>
      <c r="F178" s="67">
        <v>40</v>
      </c>
      <c r="G178" s="67">
        <v>4.05</v>
      </c>
      <c r="H178" s="67">
        <v>0.51</v>
      </c>
      <c r="I178" s="67">
        <v>30.09</v>
      </c>
      <c r="J178" s="67">
        <v>141.15</v>
      </c>
      <c r="K178" s="81"/>
      <c r="L178" s="67"/>
    </row>
    <row r="179" spans="1:12" ht="15">
      <c r="A179" s="25"/>
      <c r="B179" s="16"/>
      <c r="C179" s="11"/>
      <c r="D179" s="7" t="s">
        <v>33</v>
      </c>
      <c r="E179" s="75" t="s">
        <v>58</v>
      </c>
      <c r="F179" s="67">
        <v>30</v>
      </c>
      <c r="G179" s="67">
        <v>2.6</v>
      </c>
      <c r="H179" s="67">
        <v>0.26</v>
      </c>
      <c r="I179" s="67">
        <v>17</v>
      </c>
      <c r="J179" s="67">
        <v>82</v>
      </c>
      <c r="K179" s="72"/>
      <c r="L179" s="67"/>
    </row>
    <row r="180" spans="1:12" ht="15">
      <c r="A180" s="25"/>
      <c r="B180" s="16"/>
      <c r="C180" s="11"/>
      <c r="D180" s="74"/>
      <c r="E180" s="73"/>
      <c r="F180" s="67"/>
      <c r="G180" s="67"/>
      <c r="H180" s="67"/>
      <c r="I180" s="67"/>
      <c r="J180" s="67"/>
      <c r="K180" s="72"/>
      <c r="L180" s="67"/>
    </row>
    <row r="181" spans="1:12" ht="15">
      <c r="A181" s="26"/>
      <c r="B181" s="18"/>
      <c r="C181" s="8"/>
      <c r="D181" s="71" t="s">
        <v>39</v>
      </c>
      <c r="E181" s="70"/>
      <c r="F181" s="69">
        <f>SUM(F174:F180)</f>
        <v>870</v>
      </c>
      <c r="G181" s="69">
        <f>SUM(G174:G180)</f>
        <v>48.76</v>
      </c>
      <c r="H181" s="69">
        <f>SUM(H174:H180)</f>
        <v>562.52</v>
      </c>
      <c r="I181" s="69">
        <f>SUM(I174:I180)</f>
        <v>72.960000000000008</v>
      </c>
      <c r="J181" s="69">
        <f>SUM(J174:J180)</f>
        <v>239.73000000000002</v>
      </c>
      <c r="K181" s="68"/>
      <c r="L181" s="67">
        <v>67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:J185" si="26">SUM(G182:G184)</f>
        <v>0</v>
      </c>
      <c r="H185" s="21">
        <f t="shared" si="26"/>
        <v>0</v>
      </c>
      <c r="I185" s="21">
        <f t="shared" si="26"/>
        <v>0</v>
      </c>
      <c r="J185" s="21">
        <f t="shared" si="26"/>
        <v>0</v>
      </c>
      <c r="K185" s="27"/>
      <c r="L185" s="21">
        <f t="shared" ref="L185" ca="1" si="27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/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/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/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/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/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/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/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/>
      <c r="E195" s="9"/>
      <c r="F195" s="21"/>
      <c r="G195" s="21"/>
      <c r="H195" s="21"/>
      <c r="I195" s="21"/>
      <c r="J195" s="21"/>
      <c r="K195" s="27"/>
      <c r="L195" s="21"/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/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:J200" si="28">SUM(G196:G199)</f>
        <v>0</v>
      </c>
      <c r="H200" s="21">
        <f t="shared" si="28"/>
        <v>0</v>
      </c>
      <c r="I200" s="21">
        <f t="shared" si="28"/>
        <v>0</v>
      </c>
      <c r="J200" s="21">
        <f t="shared" si="28"/>
        <v>0</v>
      </c>
      <c r="K200" s="27"/>
      <c r="L200" s="21">
        <f t="shared" ref="L200" si="29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:J207" si="30">SUM(G201:G206)</f>
        <v>0</v>
      </c>
      <c r="H207" s="21">
        <f t="shared" si="30"/>
        <v>0</v>
      </c>
      <c r="I207" s="21">
        <f t="shared" si="30"/>
        <v>0</v>
      </c>
      <c r="J207" s="21">
        <f t="shared" si="30"/>
        <v>0</v>
      </c>
      <c r="K207" s="27"/>
      <c r="L207" s="21">
        <f t="shared" ref="L207" ca="1" si="31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:J214" si="32">SUM(G208:G213)</f>
        <v>0</v>
      </c>
      <c r="H214" s="21">
        <f t="shared" si="32"/>
        <v>0</v>
      </c>
      <c r="I214" s="21">
        <f t="shared" si="32"/>
        <v>0</v>
      </c>
      <c r="J214" s="21">
        <f t="shared" si="32"/>
        <v>0</v>
      </c>
      <c r="K214" s="27"/>
      <c r="L214" s="21">
        <f t="shared" ref="L214" ca="1" si="33">SUM(L208:L216)</f>
        <v>0</v>
      </c>
    </row>
    <row r="215" spans="1:12" ht="15.75" customHeight="1" thickBot="1">
      <c r="A215" s="31">
        <f>A174</f>
        <v>1</v>
      </c>
      <c r="B215" s="32">
        <f>B174</f>
        <v>5</v>
      </c>
      <c r="C215" s="59" t="s">
        <v>4</v>
      </c>
      <c r="D215" s="66"/>
      <c r="E215" s="33"/>
      <c r="F215" s="34" t="e">
        <f>#REF!+F185+F195+F200+F207+F214</f>
        <v>#REF!</v>
      </c>
      <c r="G215" s="34" t="e">
        <f>#REF!+G185+G195+G200+G207+G214</f>
        <v>#REF!</v>
      </c>
      <c r="H215" s="34" t="e">
        <f>#REF!+H185+H195+H200+H207+H214</f>
        <v>#REF!</v>
      </c>
      <c r="I215" s="34" t="e">
        <f>#REF!+I185+I195+I200+I207+I214</f>
        <v>#REF!</v>
      </c>
      <c r="J215" s="34" t="e">
        <f>#REF!+J185+J195+J200+J207+J214</f>
        <v>#REF!</v>
      </c>
      <c r="K215" s="35"/>
      <c r="L215" s="34">
        <f ca="1">#REF!+L185+L195+L200+L207+L214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7" t="s">
        <v>27</v>
      </c>
      <c r="E216" s="82" t="s">
        <v>72</v>
      </c>
      <c r="F216" s="75">
        <v>50</v>
      </c>
      <c r="G216" s="83">
        <v>10.029999999999999</v>
      </c>
      <c r="H216" s="75">
        <v>40.4</v>
      </c>
      <c r="I216" s="75">
        <v>0.9</v>
      </c>
      <c r="J216" s="75">
        <v>4</v>
      </c>
      <c r="K216" s="75">
        <v>4.0999999999999996</v>
      </c>
      <c r="L216" s="67"/>
    </row>
    <row r="217" spans="1:12" ht="15">
      <c r="A217" s="25"/>
      <c r="B217" s="16"/>
      <c r="C217" s="11"/>
      <c r="D217" s="7" t="s">
        <v>28</v>
      </c>
      <c r="E217" s="82" t="s">
        <v>73</v>
      </c>
      <c r="F217" s="75">
        <v>250</v>
      </c>
      <c r="G217" s="84">
        <v>14</v>
      </c>
      <c r="H217" s="75">
        <v>207.9</v>
      </c>
      <c r="I217" s="75">
        <v>15.76</v>
      </c>
      <c r="J217" s="75">
        <v>6.66</v>
      </c>
      <c r="K217" s="75">
        <v>20.81</v>
      </c>
      <c r="L217" s="67"/>
    </row>
    <row r="218" spans="1:12" ht="15">
      <c r="A218" s="25"/>
      <c r="B218" s="16"/>
      <c r="C218" s="11"/>
      <c r="D218" s="7" t="s">
        <v>29</v>
      </c>
      <c r="E218" s="80" t="s">
        <v>74</v>
      </c>
      <c r="F218" s="75">
        <v>100</v>
      </c>
      <c r="G218" s="84">
        <v>12.83</v>
      </c>
      <c r="H218" s="75">
        <v>255.5</v>
      </c>
      <c r="I218" s="75">
        <v>11.18</v>
      </c>
      <c r="J218" s="75">
        <v>32.5</v>
      </c>
      <c r="K218" s="75">
        <v>14.56</v>
      </c>
      <c r="L218" s="67"/>
    </row>
    <row r="219" spans="1:12" ht="15">
      <c r="A219" s="25"/>
      <c r="B219" s="16"/>
      <c r="C219" s="11"/>
      <c r="D219" s="7" t="s">
        <v>30</v>
      </c>
      <c r="E219" s="80" t="s">
        <v>75</v>
      </c>
      <c r="F219" s="75">
        <v>200</v>
      </c>
      <c r="G219" s="84">
        <v>16.989999999999998</v>
      </c>
      <c r="H219" s="75">
        <v>117</v>
      </c>
      <c r="I219" s="75">
        <v>17.46</v>
      </c>
      <c r="J219" s="75">
        <v>9.6999999999999993</v>
      </c>
      <c r="K219" s="75">
        <v>45.84</v>
      </c>
      <c r="L219" s="67"/>
    </row>
    <row r="220" spans="1:12" ht="15">
      <c r="A220" s="25"/>
      <c r="B220" s="16"/>
      <c r="C220" s="11"/>
      <c r="D220" s="7" t="s">
        <v>31</v>
      </c>
      <c r="E220" s="80" t="s">
        <v>76</v>
      </c>
      <c r="F220" s="75">
        <v>200</v>
      </c>
      <c r="G220" s="84">
        <v>5</v>
      </c>
      <c r="H220" s="75">
        <v>44.5</v>
      </c>
      <c r="I220" s="75">
        <v>1.52</v>
      </c>
      <c r="J220" s="75">
        <v>0.24</v>
      </c>
      <c r="K220" s="75">
        <v>40.15</v>
      </c>
      <c r="L220" s="67"/>
    </row>
    <row r="221" spans="1:12" ht="15">
      <c r="A221" s="25"/>
      <c r="B221" s="16"/>
      <c r="C221" s="11"/>
      <c r="D221" s="7" t="s">
        <v>32</v>
      </c>
      <c r="E221" s="80" t="s">
        <v>48</v>
      </c>
      <c r="F221" s="75">
        <v>40</v>
      </c>
      <c r="G221" s="84">
        <v>4.9000000000000004</v>
      </c>
      <c r="H221" s="75">
        <v>69.599999999999994</v>
      </c>
      <c r="I221" s="75">
        <v>1.68</v>
      </c>
      <c r="J221" s="75">
        <v>0.33</v>
      </c>
      <c r="K221" s="75">
        <v>14.8</v>
      </c>
      <c r="L221" s="67"/>
    </row>
    <row r="222" spans="1:12" ht="15">
      <c r="A222" s="25"/>
      <c r="B222" s="16"/>
      <c r="C222" s="11"/>
      <c r="D222" s="7" t="s">
        <v>33</v>
      </c>
      <c r="E222" s="80" t="s">
        <v>77</v>
      </c>
      <c r="F222" s="75">
        <v>30</v>
      </c>
      <c r="G222" s="75">
        <v>3</v>
      </c>
      <c r="H222" s="75">
        <v>79</v>
      </c>
      <c r="I222" s="75">
        <v>3.75</v>
      </c>
      <c r="J222" s="75">
        <v>1.45</v>
      </c>
      <c r="K222" s="75">
        <v>25.7</v>
      </c>
      <c r="L222" s="67"/>
    </row>
    <row r="223" spans="1:12" ht="15">
      <c r="A223" s="26"/>
      <c r="B223" s="18"/>
      <c r="C223" s="8"/>
      <c r="D223" s="71" t="s">
        <v>39</v>
      </c>
      <c r="E223" s="70"/>
      <c r="F223" s="69">
        <f>SUM(F216:F222)</f>
        <v>870</v>
      </c>
      <c r="G223" s="69">
        <f>SUM(G216:G222)</f>
        <v>66.75</v>
      </c>
      <c r="H223" s="69">
        <f>SUM(H216:H222)</f>
        <v>813.9</v>
      </c>
      <c r="I223" s="69">
        <f>SUM(I216:I222)</f>
        <v>52.25</v>
      </c>
      <c r="J223" s="69">
        <f>SUM(J216:J222)</f>
        <v>54.88</v>
      </c>
      <c r="K223" s="68"/>
      <c r="L223" s="67">
        <v>67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J227" si="34">SUM(G224:G226)</f>
        <v>0</v>
      </c>
      <c r="H227" s="21">
        <f t="shared" si="34"/>
        <v>0</v>
      </c>
      <c r="I227" s="21">
        <f t="shared" si="34"/>
        <v>0</v>
      </c>
      <c r="J227" s="21">
        <f t="shared" si="34"/>
        <v>0</v>
      </c>
      <c r="K227" s="27"/>
      <c r="L227" s="21">
        <f t="shared" ref="L227" ca="1" si="3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/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/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/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/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/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/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/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/>
      <c r="E237" s="9"/>
      <c r="F237" s="21"/>
      <c r="G237" s="21"/>
      <c r="H237" s="21"/>
      <c r="I237" s="21"/>
      <c r="J237" s="21"/>
      <c r="K237" s="27"/>
      <c r="L237" s="21"/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:J242" si="36">SUM(G238:G241)</f>
        <v>0</v>
      </c>
      <c r="H242" s="21">
        <f t="shared" si="36"/>
        <v>0</v>
      </c>
      <c r="I242" s="21">
        <f t="shared" si="36"/>
        <v>0</v>
      </c>
      <c r="J242" s="21">
        <f t="shared" si="36"/>
        <v>0</v>
      </c>
      <c r="K242" s="27"/>
      <c r="L242" s="21">
        <f t="shared" ref="L242" si="37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:J249" si="38">SUM(G243:G248)</f>
        <v>0</v>
      </c>
      <c r="H249" s="21">
        <f t="shared" si="38"/>
        <v>0</v>
      </c>
      <c r="I249" s="21">
        <f t="shared" si="38"/>
        <v>0</v>
      </c>
      <c r="J249" s="21">
        <f t="shared" si="38"/>
        <v>0</v>
      </c>
      <c r="K249" s="27"/>
      <c r="L249" s="21">
        <f t="shared" ref="L249" ca="1" si="39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:J256" si="40">SUM(G250:G255)</f>
        <v>0</v>
      </c>
      <c r="H256" s="21">
        <f t="shared" si="40"/>
        <v>0</v>
      </c>
      <c r="I256" s="21">
        <f t="shared" si="40"/>
        <v>0</v>
      </c>
      <c r="J256" s="21">
        <f t="shared" si="40"/>
        <v>0</v>
      </c>
      <c r="K256" s="27"/>
      <c r="L256" s="21">
        <f ca="1">SUM(L250:L257)</f>
        <v>0</v>
      </c>
    </row>
    <row r="257" spans="1:12" ht="15.75" customHeight="1" thickBot="1">
      <c r="A257" s="31">
        <f>A216</f>
        <v>1</v>
      </c>
      <c r="B257" s="32">
        <f>B216</f>
        <v>6</v>
      </c>
      <c r="C257" s="59" t="s">
        <v>4</v>
      </c>
      <c r="D257" s="66"/>
      <c r="E257" s="33"/>
      <c r="F257" s="34">
        <f>F223+F227+F237+F242+F249+F256</f>
        <v>870</v>
      </c>
      <c r="G257" s="34">
        <f t="shared" ref="G257:J257" si="41">G223+G227+G237+G242+G249+G256</f>
        <v>66.75</v>
      </c>
      <c r="H257" s="34">
        <f t="shared" si="41"/>
        <v>813.9</v>
      </c>
      <c r="I257" s="34">
        <f t="shared" si="41"/>
        <v>52.25</v>
      </c>
      <c r="J257" s="34">
        <f t="shared" si="41"/>
        <v>54.88</v>
      </c>
      <c r="K257" s="35"/>
      <c r="L257" s="34">
        <f t="shared" ref="L257" ca="1" si="42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7" t="s">
        <v>27</v>
      </c>
      <c r="E258" s="82" t="s">
        <v>52</v>
      </c>
      <c r="F258" s="75">
        <v>50</v>
      </c>
      <c r="G258" s="75">
        <v>10.029999999999999</v>
      </c>
      <c r="H258" s="75">
        <v>22</v>
      </c>
      <c r="I258" s="75">
        <v>1.1000000000000001</v>
      </c>
      <c r="J258" s="75">
        <v>0.2</v>
      </c>
      <c r="K258" s="75">
        <v>3.8</v>
      </c>
      <c r="L258" s="67"/>
    </row>
    <row r="259" spans="1:12" ht="15">
      <c r="A259" s="25"/>
      <c r="B259" s="16"/>
      <c r="C259" s="11"/>
      <c r="D259" s="7" t="s">
        <v>28</v>
      </c>
      <c r="E259" s="80" t="s">
        <v>62</v>
      </c>
      <c r="F259" s="75">
        <v>250</v>
      </c>
      <c r="G259" s="75">
        <v>9.7200000000000006</v>
      </c>
      <c r="H259" s="75">
        <v>200</v>
      </c>
      <c r="I259" s="75">
        <v>8.6</v>
      </c>
      <c r="J259" s="75">
        <v>8.4</v>
      </c>
      <c r="K259" s="75">
        <v>14.34</v>
      </c>
      <c r="L259" s="67"/>
    </row>
    <row r="260" spans="1:12" ht="15">
      <c r="A260" s="25"/>
      <c r="B260" s="16"/>
      <c r="C260" s="11"/>
      <c r="D260" s="7" t="s">
        <v>29</v>
      </c>
      <c r="E260" s="80" t="s">
        <v>61</v>
      </c>
      <c r="F260" s="75">
        <v>100</v>
      </c>
      <c r="G260" s="75">
        <v>16.989999999999998</v>
      </c>
      <c r="H260" s="75">
        <v>176</v>
      </c>
      <c r="I260" s="75">
        <v>16.88</v>
      </c>
      <c r="J260" s="75">
        <v>10.88</v>
      </c>
      <c r="K260" s="75">
        <v>0</v>
      </c>
      <c r="L260" s="67"/>
    </row>
    <row r="261" spans="1:12" ht="15">
      <c r="A261" s="25"/>
      <c r="B261" s="16"/>
      <c r="C261" s="11"/>
      <c r="D261" s="7" t="s">
        <v>30</v>
      </c>
      <c r="E261" s="80" t="s">
        <v>60</v>
      </c>
      <c r="F261" s="75">
        <v>180</v>
      </c>
      <c r="G261" s="75">
        <v>15</v>
      </c>
      <c r="H261" s="75">
        <v>200</v>
      </c>
      <c r="I261" s="75">
        <v>2.75</v>
      </c>
      <c r="J261" s="75">
        <v>13.2</v>
      </c>
      <c r="K261" s="75">
        <v>17.329999999999998</v>
      </c>
      <c r="L261" s="67"/>
    </row>
    <row r="262" spans="1:12" ht="15">
      <c r="A262" s="25"/>
      <c r="B262" s="16"/>
      <c r="C262" s="11"/>
      <c r="D262" s="7" t="s">
        <v>31</v>
      </c>
      <c r="E262" s="80" t="s">
        <v>59</v>
      </c>
      <c r="F262" s="75">
        <v>200</v>
      </c>
      <c r="G262" s="75">
        <v>7.11</v>
      </c>
      <c r="H262" s="75">
        <v>94.2</v>
      </c>
      <c r="I262" s="75">
        <v>0.04</v>
      </c>
      <c r="J262" s="75">
        <v>0</v>
      </c>
      <c r="K262" s="75">
        <v>24.74</v>
      </c>
      <c r="L262" s="67"/>
    </row>
    <row r="263" spans="1:12" ht="15">
      <c r="A263" s="25"/>
      <c r="B263" s="16"/>
      <c r="C263" s="11"/>
      <c r="D263" s="7" t="s">
        <v>32</v>
      </c>
      <c r="E263" s="80" t="s">
        <v>48</v>
      </c>
      <c r="F263" s="75">
        <v>50</v>
      </c>
      <c r="G263" s="75">
        <v>3</v>
      </c>
      <c r="H263" s="75">
        <v>56</v>
      </c>
      <c r="I263" s="75">
        <v>3.45</v>
      </c>
      <c r="J263" s="75">
        <v>0.55000000000000004</v>
      </c>
      <c r="K263" s="75">
        <v>20.5</v>
      </c>
      <c r="L263" s="67"/>
    </row>
    <row r="264" spans="1:12" ht="15">
      <c r="A264" s="25"/>
      <c r="B264" s="16"/>
      <c r="C264" s="11"/>
      <c r="D264" s="7" t="s">
        <v>33</v>
      </c>
      <c r="E264" s="80" t="s">
        <v>78</v>
      </c>
      <c r="F264" s="75">
        <v>60</v>
      </c>
      <c r="G264" s="75">
        <v>4.9000000000000004</v>
      </c>
      <c r="H264" s="75">
        <v>66</v>
      </c>
      <c r="I264" s="75">
        <v>4.5</v>
      </c>
      <c r="J264" s="75">
        <v>0.5</v>
      </c>
      <c r="K264" s="75">
        <v>24.4</v>
      </c>
      <c r="L264" s="67"/>
    </row>
    <row r="265" spans="1:12" ht="15">
      <c r="A265" s="26"/>
      <c r="B265" s="18"/>
      <c r="C265" s="8"/>
      <c r="D265" s="71" t="s">
        <v>39</v>
      </c>
      <c r="E265" s="70"/>
      <c r="F265" s="69">
        <f>SUM(F258:F264)</f>
        <v>890</v>
      </c>
      <c r="G265" s="69">
        <f>SUM(G258:G264)</f>
        <v>66.75</v>
      </c>
      <c r="H265" s="69">
        <f>SUM(H258:H264)</f>
        <v>814.2</v>
      </c>
      <c r="I265" s="69">
        <f>SUM(I258:I264)</f>
        <v>37.32</v>
      </c>
      <c r="J265" s="69">
        <f>SUM(J258:J264)</f>
        <v>33.729999999999997</v>
      </c>
      <c r="K265" s="68"/>
      <c r="L265" s="67">
        <v>67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:J269" si="43">SUM(G266:G268)</f>
        <v>0</v>
      </c>
      <c r="H269" s="21">
        <f t="shared" si="43"/>
        <v>0</v>
      </c>
      <c r="I269" s="21">
        <f t="shared" si="43"/>
        <v>0</v>
      </c>
      <c r="J269" s="21">
        <f t="shared" si="43"/>
        <v>0</v>
      </c>
      <c r="K269" s="27"/>
      <c r="L269" s="21">
        <f t="shared" ref="L269" ca="1" si="44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:J279" si="45">SUM(G270:G278)</f>
        <v>0</v>
      </c>
      <c r="H279" s="21">
        <f t="shared" si="45"/>
        <v>0</v>
      </c>
      <c r="I279" s="21">
        <f t="shared" si="45"/>
        <v>0</v>
      </c>
      <c r="J279" s="21">
        <f t="shared" si="45"/>
        <v>0</v>
      </c>
      <c r="K279" s="27"/>
      <c r="L279" s="21">
        <f t="shared" ref="L279" ca="1" si="46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:J284" si="47">SUM(G280:G283)</f>
        <v>0</v>
      </c>
      <c r="H284" s="21">
        <f t="shared" si="47"/>
        <v>0</v>
      </c>
      <c r="I284" s="21">
        <f t="shared" si="47"/>
        <v>0</v>
      </c>
      <c r="J284" s="21">
        <f t="shared" si="47"/>
        <v>0</v>
      </c>
      <c r="K284" s="27"/>
      <c r="L284" s="21">
        <f t="shared" ref="L284" ca="1" si="48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:J291" si="49">SUM(G285:G290)</f>
        <v>0</v>
      </c>
      <c r="H291" s="21">
        <f t="shared" si="49"/>
        <v>0</v>
      </c>
      <c r="I291" s="21">
        <f t="shared" si="49"/>
        <v>0</v>
      </c>
      <c r="J291" s="21">
        <f t="shared" si="49"/>
        <v>0</v>
      </c>
      <c r="K291" s="27"/>
      <c r="L291" s="21">
        <f t="shared" ref="L291" ca="1" si="50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:J298" si="51">SUM(G292:G297)</f>
        <v>0</v>
      </c>
      <c r="H298" s="21">
        <f t="shared" si="51"/>
        <v>0</v>
      </c>
      <c r="I298" s="21">
        <f t="shared" si="51"/>
        <v>0</v>
      </c>
      <c r="J298" s="21">
        <f t="shared" si="51"/>
        <v>0</v>
      </c>
      <c r="K298" s="27"/>
      <c r="L298" s="21">
        <f ca="1">SUM(L292:L299)</f>
        <v>0</v>
      </c>
    </row>
    <row r="299" spans="1:12" ht="15.75" customHeight="1" thickBot="1">
      <c r="A299" s="31">
        <f>A258</f>
        <v>1</v>
      </c>
      <c r="B299" s="32">
        <f>B258</f>
        <v>7</v>
      </c>
      <c r="C299" s="59" t="s">
        <v>4</v>
      </c>
      <c r="D299" s="66"/>
      <c r="E299" s="33"/>
      <c r="F299" s="34" t="e">
        <f>#REF!+F269+F279+F284+F291+F298</f>
        <v>#REF!</v>
      </c>
      <c r="G299" s="34" t="e">
        <f>#REF!+G269+G279+G284+G291+G298</f>
        <v>#REF!</v>
      </c>
      <c r="H299" s="34" t="e">
        <f>#REF!+H269+H279+H284+H291+H298</f>
        <v>#REF!</v>
      </c>
      <c r="I299" s="34" t="e">
        <f>#REF!+I269+I279+I284+I291+I298</f>
        <v>#REF!</v>
      </c>
      <c r="J299" s="34" t="e">
        <f>#REF!+J269+J279+J284+J291+J298</f>
        <v>#REF!</v>
      </c>
      <c r="K299" s="35"/>
      <c r="L299" s="34">
        <f ca="1">#REF!+L269+L279+L284+L291+L298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7" t="s">
        <v>27</v>
      </c>
      <c r="E300" s="82" t="s">
        <v>52</v>
      </c>
      <c r="F300" s="75">
        <v>100</v>
      </c>
      <c r="G300" s="75">
        <v>10.029999999999999</v>
      </c>
      <c r="H300" s="75">
        <v>22</v>
      </c>
      <c r="I300" s="75">
        <v>1.1000000000000001</v>
      </c>
      <c r="J300" s="75">
        <v>0.2</v>
      </c>
      <c r="K300" s="75">
        <v>3.8</v>
      </c>
      <c r="L300" s="67"/>
    </row>
    <row r="301" spans="1:12" ht="15">
      <c r="A301" s="25"/>
      <c r="B301" s="16"/>
      <c r="C301" s="11"/>
      <c r="D301" s="7" t="s">
        <v>28</v>
      </c>
      <c r="E301" s="80" t="s">
        <v>51</v>
      </c>
      <c r="F301" s="75">
        <v>250</v>
      </c>
      <c r="G301" s="75">
        <v>14</v>
      </c>
      <c r="H301" s="75">
        <v>200</v>
      </c>
      <c r="I301" s="75">
        <v>8.6</v>
      </c>
      <c r="J301" s="75">
        <v>8.4</v>
      </c>
      <c r="K301" s="75">
        <v>14.34</v>
      </c>
      <c r="L301" s="67"/>
    </row>
    <row r="302" spans="1:12" ht="15">
      <c r="A302" s="25"/>
      <c r="B302" s="16"/>
      <c r="C302" s="11"/>
      <c r="D302" s="7" t="s">
        <v>29</v>
      </c>
      <c r="E302" s="80" t="s">
        <v>80</v>
      </c>
      <c r="F302" s="75">
        <v>100</v>
      </c>
      <c r="G302" s="75">
        <v>12.83</v>
      </c>
      <c r="H302" s="75">
        <v>176</v>
      </c>
      <c r="I302" s="75">
        <v>16.88</v>
      </c>
      <c r="J302" s="75">
        <v>10.88</v>
      </c>
      <c r="K302" s="75">
        <v>0</v>
      </c>
      <c r="L302" s="67"/>
    </row>
    <row r="303" spans="1:12" ht="15">
      <c r="A303" s="25"/>
      <c r="B303" s="16"/>
      <c r="C303" s="11"/>
      <c r="D303" s="7" t="s">
        <v>30</v>
      </c>
      <c r="E303" s="82" t="s">
        <v>79</v>
      </c>
      <c r="F303" s="75">
        <v>200</v>
      </c>
      <c r="G303" s="75">
        <v>16.989999999999998</v>
      </c>
      <c r="H303" s="75">
        <v>200</v>
      </c>
      <c r="I303" s="75">
        <v>2.75</v>
      </c>
      <c r="J303" s="75">
        <v>13.2</v>
      </c>
      <c r="K303" s="75">
        <v>17.329999999999998</v>
      </c>
      <c r="L303" s="67"/>
    </row>
    <row r="304" spans="1:12" ht="15">
      <c r="A304" s="25"/>
      <c r="B304" s="16"/>
      <c r="C304" s="11"/>
      <c r="D304" s="7" t="s">
        <v>31</v>
      </c>
      <c r="E304" s="80" t="s">
        <v>49</v>
      </c>
      <c r="F304" s="75">
        <v>200</v>
      </c>
      <c r="G304" s="75">
        <v>5</v>
      </c>
      <c r="H304" s="75">
        <v>94.2</v>
      </c>
      <c r="I304" s="75">
        <v>0.04</v>
      </c>
      <c r="J304" s="75">
        <v>0</v>
      </c>
      <c r="K304" s="75">
        <v>24.74</v>
      </c>
      <c r="L304" s="67"/>
    </row>
    <row r="305" spans="1:12" ht="15">
      <c r="A305" s="25"/>
      <c r="B305" s="16"/>
      <c r="C305" s="11"/>
      <c r="D305" s="7" t="s">
        <v>32</v>
      </c>
      <c r="E305" s="80" t="s">
        <v>48</v>
      </c>
      <c r="F305" s="75">
        <v>60</v>
      </c>
      <c r="G305" s="75">
        <v>4.9000000000000004</v>
      </c>
      <c r="H305" s="75">
        <v>56</v>
      </c>
      <c r="I305" s="75">
        <v>3.45</v>
      </c>
      <c r="J305" s="75">
        <v>0.55000000000000004</v>
      </c>
      <c r="K305" s="75">
        <v>20.5</v>
      </c>
      <c r="L305" s="67"/>
    </row>
    <row r="306" spans="1:12" ht="15">
      <c r="A306" s="25"/>
      <c r="B306" s="16"/>
      <c r="C306" s="11"/>
      <c r="D306" s="7" t="s">
        <v>33</v>
      </c>
      <c r="E306" s="80" t="s">
        <v>77</v>
      </c>
      <c r="F306" s="75">
        <v>50</v>
      </c>
      <c r="G306" s="75">
        <v>3</v>
      </c>
      <c r="H306" s="75">
        <v>66</v>
      </c>
      <c r="I306" s="75">
        <v>4.5</v>
      </c>
      <c r="J306" s="75">
        <v>0.5</v>
      </c>
      <c r="K306" s="75">
        <v>24.4</v>
      </c>
      <c r="L306" s="67"/>
    </row>
    <row r="307" spans="1:12" ht="15">
      <c r="A307" s="26"/>
      <c r="B307" s="18"/>
      <c r="C307" s="8"/>
      <c r="D307" s="71" t="s">
        <v>39</v>
      </c>
      <c r="E307" s="70"/>
      <c r="F307" s="69">
        <f>SUM(F300:F306)</f>
        <v>960</v>
      </c>
      <c r="G307" s="69">
        <f>SUM(G300:G306)</f>
        <v>66.75</v>
      </c>
      <c r="H307" s="69">
        <f>SUM(H300:H306)</f>
        <v>814.2</v>
      </c>
      <c r="I307" s="69">
        <f>SUM(I300:I306)</f>
        <v>37.32</v>
      </c>
      <c r="J307" s="69">
        <f>SUM(J300:J306)</f>
        <v>33.729999999999997</v>
      </c>
      <c r="K307" s="68"/>
      <c r="L307" s="67">
        <v>67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J311" si="52">SUM(G308:G310)</f>
        <v>0</v>
      </c>
      <c r="H311" s="21">
        <f t="shared" si="52"/>
        <v>0</v>
      </c>
      <c r="I311" s="21">
        <f t="shared" si="52"/>
        <v>0</v>
      </c>
      <c r="J311" s="21">
        <f t="shared" si="52"/>
        <v>0</v>
      </c>
      <c r="K311" s="27"/>
      <c r="L311" s="21">
        <f t="shared" ref="L311" ca="1" si="53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/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/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/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/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/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/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/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/>
      <c r="E321" s="9"/>
      <c r="F321" s="21"/>
      <c r="G321" s="21"/>
      <c r="H321" s="21"/>
      <c r="I321" s="21"/>
      <c r="J321" s="21"/>
      <c r="K321" s="27"/>
      <c r="L321" s="21"/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J326" si="54">SUM(G322:G325)</f>
        <v>0</v>
      </c>
      <c r="H326" s="21">
        <f t="shared" si="54"/>
        <v>0</v>
      </c>
      <c r="I326" s="21">
        <f t="shared" si="54"/>
        <v>0</v>
      </c>
      <c r="J326" s="21">
        <f t="shared" si="54"/>
        <v>0</v>
      </c>
      <c r="K326" s="27"/>
      <c r="L326" s="21">
        <f t="shared" ref="L326" si="55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J333" si="56">SUM(G327:G332)</f>
        <v>0</v>
      </c>
      <c r="H333" s="21">
        <f t="shared" si="56"/>
        <v>0</v>
      </c>
      <c r="I333" s="21">
        <f t="shared" si="56"/>
        <v>0</v>
      </c>
      <c r="J333" s="21">
        <f t="shared" si="56"/>
        <v>0</v>
      </c>
      <c r="K333" s="27"/>
      <c r="L333" s="21">
        <f t="shared" ref="L333" ca="1" si="57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J340" si="58">SUM(G334:G339)</f>
        <v>0</v>
      </c>
      <c r="H340" s="21">
        <f t="shared" si="58"/>
        <v>0</v>
      </c>
      <c r="I340" s="21">
        <f t="shared" si="58"/>
        <v>0</v>
      </c>
      <c r="J340" s="21">
        <f t="shared" si="58"/>
        <v>0</v>
      </c>
      <c r="K340" s="27"/>
      <c r="L340" s="21">
        <f ca="1">SUM(L334:L341)</f>
        <v>0</v>
      </c>
    </row>
    <row r="341" spans="1:12" ht="15.75" customHeight="1" thickBot="1">
      <c r="A341" s="31">
        <f>A300</f>
        <v>2</v>
      </c>
      <c r="B341" s="32">
        <f>B300</f>
        <v>1</v>
      </c>
      <c r="C341" s="59" t="s">
        <v>4</v>
      </c>
      <c r="D341" s="66"/>
      <c r="E341" s="33"/>
      <c r="F341" s="34" t="e">
        <f>#REF!+F311+F321+F326+F333+F340</f>
        <v>#REF!</v>
      </c>
      <c r="G341" s="34" t="e">
        <f>#REF!+G311+G321+G326+G333+G340</f>
        <v>#REF!</v>
      </c>
      <c r="H341" s="34" t="e">
        <f>#REF!+H311+H321+H326+H333+H340</f>
        <v>#REF!</v>
      </c>
      <c r="I341" s="34" t="e">
        <f>#REF!+I311+I321+I326+I333+I340</f>
        <v>#REF!</v>
      </c>
      <c r="J341" s="34" t="e">
        <f>#REF!+J311+J321+J326+J333+J340</f>
        <v>#REF!</v>
      </c>
      <c r="K341" s="35"/>
      <c r="L341" s="34">
        <f ca="1">#REF!+L311+L321+L326+L333+L340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7" t="s">
        <v>27</v>
      </c>
      <c r="E342" s="92" t="s">
        <v>71</v>
      </c>
      <c r="F342" s="91">
        <v>100</v>
      </c>
      <c r="G342" s="83">
        <v>10.28</v>
      </c>
      <c r="H342" s="75">
        <v>17.75</v>
      </c>
      <c r="I342" s="75">
        <v>0.72</v>
      </c>
      <c r="J342" s="75">
        <v>0.06</v>
      </c>
      <c r="K342" s="75">
        <v>1.44</v>
      </c>
      <c r="L342" s="67"/>
    </row>
    <row r="343" spans="1:12" ht="15">
      <c r="A343" s="15"/>
      <c r="B343" s="16"/>
      <c r="C343" s="11"/>
      <c r="D343" s="7" t="s">
        <v>28</v>
      </c>
      <c r="E343" s="90" t="s">
        <v>70</v>
      </c>
      <c r="F343" s="89">
        <v>250</v>
      </c>
      <c r="G343" s="83">
        <v>9.7200000000000006</v>
      </c>
      <c r="H343" s="75">
        <v>218</v>
      </c>
      <c r="I343" s="75">
        <v>18.03</v>
      </c>
      <c r="J343" s="75">
        <v>10.210000000000001</v>
      </c>
      <c r="K343" s="75">
        <v>8.49</v>
      </c>
      <c r="L343" s="67"/>
    </row>
    <row r="344" spans="1:12" ht="15.75">
      <c r="A344" s="15"/>
      <c r="B344" s="16"/>
      <c r="C344" s="11"/>
      <c r="D344" s="7" t="s">
        <v>29</v>
      </c>
      <c r="E344" s="80" t="s">
        <v>69</v>
      </c>
      <c r="F344" s="88">
        <v>150</v>
      </c>
      <c r="G344" s="84">
        <v>15</v>
      </c>
      <c r="H344" s="75">
        <v>270</v>
      </c>
      <c r="I344" s="75">
        <v>3.67</v>
      </c>
      <c r="J344" s="75">
        <v>5.76</v>
      </c>
      <c r="K344" s="75">
        <v>20.6</v>
      </c>
      <c r="L344" s="67"/>
    </row>
    <row r="345" spans="1:12" ht="15">
      <c r="A345" s="15"/>
      <c r="B345" s="16"/>
      <c r="C345" s="11"/>
      <c r="D345" s="7" t="s">
        <v>31</v>
      </c>
      <c r="E345" s="87" t="s">
        <v>68</v>
      </c>
      <c r="F345" s="86">
        <v>200</v>
      </c>
      <c r="G345" s="84">
        <v>7.11</v>
      </c>
      <c r="H345" s="75">
        <v>56</v>
      </c>
      <c r="I345" s="75">
        <v>3.45</v>
      </c>
      <c r="J345" s="75">
        <v>0.55000000000000004</v>
      </c>
      <c r="K345" s="75">
        <v>20.5</v>
      </c>
      <c r="L345" s="67"/>
    </row>
    <row r="346" spans="1:12" ht="15">
      <c r="A346" s="15"/>
      <c r="B346" s="16"/>
      <c r="C346" s="11"/>
      <c r="D346" s="7" t="s">
        <v>32</v>
      </c>
      <c r="E346" s="80" t="s">
        <v>48</v>
      </c>
      <c r="F346" s="86">
        <v>60</v>
      </c>
      <c r="G346" s="84">
        <v>4.9000000000000004</v>
      </c>
      <c r="H346" s="75">
        <v>159</v>
      </c>
      <c r="I346" s="75">
        <v>10.9</v>
      </c>
      <c r="J346" s="75">
        <v>5.4</v>
      </c>
      <c r="K346" s="75">
        <v>12</v>
      </c>
      <c r="L346" s="67"/>
    </row>
    <row r="347" spans="1:12" ht="15.75">
      <c r="A347" s="15"/>
      <c r="B347" s="16"/>
      <c r="C347" s="11"/>
      <c r="D347" s="7" t="s">
        <v>33</v>
      </c>
      <c r="E347" s="80" t="s">
        <v>77</v>
      </c>
      <c r="F347" s="85">
        <v>60</v>
      </c>
      <c r="G347" s="84">
        <v>3</v>
      </c>
      <c r="H347" s="75">
        <v>66</v>
      </c>
      <c r="I347" s="75">
        <v>4.5</v>
      </c>
      <c r="J347" s="75">
        <v>0.5</v>
      </c>
      <c r="K347" s="75">
        <v>24.4</v>
      </c>
      <c r="L347" s="67"/>
    </row>
    <row r="348" spans="1:12" ht="15">
      <c r="A348" s="15"/>
      <c r="B348" s="16"/>
      <c r="C348" s="11"/>
      <c r="D348" s="74"/>
      <c r="E348" s="73"/>
      <c r="F348" s="67"/>
      <c r="G348" s="67"/>
      <c r="H348" s="67"/>
      <c r="I348" s="67"/>
      <c r="J348" s="67"/>
      <c r="K348" s="72"/>
      <c r="L348" s="67"/>
    </row>
    <row r="349" spans="1:12" ht="15">
      <c r="A349" s="17"/>
      <c r="B349" s="18"/>
      <c r="C349" s="8"/>
      <c r="D349" s="71" t="s">
        <v>39</v>
      </c>
      <c r="E349" s="70"/>
      <c r="F349" s="69">
        <f>SUM(F342:F348)</f>
        <v>820</v>
      </c>
      <c r="G349" s="69">
        <f>SUM(G342:G348)</f>
        <v>50.01</v>
      </c>
      <c r="H349" s="69">
        <f>SUM(H342:H348)</f>
        <v>786.75</v>
      </c>
      <c r="I349" s="69">
        <f>SUM(I342:I348)</f>
        <v>41.27</v>
      </c>
      <c r="J349" s="69">
        <f>SUM(J342:J348)</f>
        <v>22.480000000000004</v>
      </c>
      <c r="K349" s="68"/>
      <c r="L349" s="67">
        <v>67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J353" si="59">SUM(G350:G352)</f>
        <v>0</v>
      </c>
      <c r="H353" s="21">
        <f t="shared" si="59"/>
        <v>0</v>
      </c>
      <c r="I353" s="21">
        <f t="shared" si="59"/>
        <v>0</v>
      </c>
      <c r="J353" s="21">
        <f t="shared" si="59"/>
        <v>0</v>
      </c>
      <c r="K353" s="27"/>
      <c r="L353" s="21">
        <f t="shared" ref="L353" ca="1" si="60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/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/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/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/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/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/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/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/>
      <c r="E363" s="9"/>
      <c r="F363" s="21"/>
      <c r="G363" s="21"/>
      <c r="H363" s="21"/>
      <c r="I363" s="21"/>
      <c r="J363" s="21"/>
      <c r="K363" s="27"/>
      <c r="L363" s="21"/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J368" si="61">SUM(G364:G367)</f>
        <v>0</v>
      </c>
      <c r="H368" s="21">
        <f t="shared" si="61"/>
        <v>0</v>
      </c>
      <c r="I368" s="21">
        <f t="shared" si="61"/>
        <v>0</v>
      </c>
      <c r="J368" s="21">
        <f t="shared" si="61"/>
        <v>0</v>
      </c>
      <c r="K368" s="27"/>
      <c r="L368" s="21">
        <f t="shared" ref="L368" si="62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J375" si="63">SUM(G369:G374)</f>
        <v>0</v>
      </c>
      <c r="H375" s="21">
        <f t="shared" si="63"/>
        <v>0</v>
      </c>
      <c r="I375" s="21">
        <f t="shared" si="63"/>
        <v>0</v>
      </c>
      <c r="J375" s="21">
        <f t="shared" si="63"/>
        <v>0</v>
      </c>
      <c r="K375" s="27"/>
      <c r="L375" s="21">
        <f t="shared" ref="L375" ca="1" si="64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J382" si="65">SUM(G376:G381)</f>
        <v>0</v>
      </c>
      <c r="H382" s="21">
        <f t="shared" si="65"/>
        <v>0</v>
      </c>
      <c r="I382" s="21">
        <f t="shared" si="65"/>
        <v>0</v>
      </c>
      <c r="J382" s="21">
        <f t="shared" si="65"/>
        <v>0</v>
      </c>
      <c r="K382" s="27"/>
      <c r="L382" s="21">
        <f ca="1">SUM(L376:L383)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59" t="s">
        <v>4</v>
      </c>
      <c r="D383" s="66"/>
      <c r="E383" s="33"/>
      <c r="F383" s="34" t="e">
        <f>#REF!+F353+F363+F368+F375+F382</f>
        <v>#REF!</v>
      </c>
      <c r="G383" s="34" t="e">
        <f>#REF!+G353+G363+G368+G375+G382</f>
        <v>#REF!</v>
      </c>
      <c r="H383" s="34" t="e">
        <f>#REF!+H353+H363+H368+H375+H382</f>
        <v>#REF!</v>
      </c>
      <c r="I383" s="34" t="e">
        <f>#REF!+I353+I363+I368+I375+I382</f>
        <v>#REF!</v>
      </c>
      <c r="J383" s="34" t="e">
        <f>#REF!+J353+J363+J368+J375+J382</f>
        <v>#REF!</v>
      </c>
      <c r="K383" s="35"/>
      <c r="L383" s="34">
        <f ca="1">#REF!+L353+L363+L368+L375+L382</f>
        <v>0</v>
      </c>
    </row>
    <row r="384" spans="1:12" ht="30">
      <c r="A384" s="22">
        <v>2</v>
      </c>
      <c r="B384" s="23">
        <v>3</v>
      </c>
      <c r="C384" s="24" t="s">
        <v>20</v>
      </c>
      <c r="D384" s="7" t="s">
        <v>27</v>
      </c>
      <c r="E384" s="58" t="s">
        <v>87</v>
      </c>
      <c r="F384" s="67">
        <v>60</v>
      </c>
      <c r="G384" s="67">
        <v>1.75</v>
      </c>
      <c r="H384" s="67">
        <v>6.18</v>
      </c>
      <c r="I384" s="67">
        <v>9.25</v>
      </c>
      <c r="J384" s="67">
        <v>99.5</v>
      </c>
      <c r="K384" s="77">
        <v>10</v>
      </c>
      <c r="L384" s="67"/>
    </row>
    <row r="385" spans="1:12" ht="15">
      <c r="A385" s="25"/>
      <c r="B385" s="16"/>
      <c r="C385" s="11"/>
      <c r="D385" s="7" t="s">
        <v>28</v>
      </c>
      <c r="E385" s="75" t="s">
        <v>86</v>
      </c>
      <c r="F385" s="67">
        <v>250</v>
      </c>
      <c r="G385" s="67">
        <v>2.1</v>
      </c>
      <c r="H385" s="67">
        <v>7.48</v>
      </c>
      <c r="I385" s="67">
        <v>11.69</v>
      </c>
      <c r="J385" s="67">
        <v>123</v>
      </c>
      <c r="K385" s="72">
        <v>202</v>
      </c>
      <c r="L385" s="67"/>
    </row>
    <row r="386" spans="1:12" ht="15">
      <c r="A386" s="25"/>
      <c r="B386" s="16"/>
      <c r="C386" s="11"/>
      <c r="D386" s="7" t="s">
        <v>29</v>
      </c>
      <c r="E386" s="58" t="s">
        <v>85</v>
      </c>
      <c r="F386" s="67">
        <v>100</v>
      </c>
      <c r="G386" s="67">
        <v>13.1</v>
      </c>
      <c r="H386" s="67">
        <v>15</v>
      </c>
      <c r="I386" s="67">
        <v>14.3</v>
      </c>
      <c r="J386" s="67">
        <v>239</v>
      </c>
      <c r="K386" s="72">
        <v>290</v>
      </c>
      <c r="L386" s="67"/>
    </row>
    <row r="387" spans="1:12" ht="15">
      <c r="A387" s="25"/>
      <c r="B387" s="16"/>
      <c r="C387" s="11"/>
      <c r="D387" s="7" t="s">
        <v>30</v>
      </c>
      <c r="E387" s="75" t="s">
        <v>84</v>
      </c>
      <c r="F387" s="67">
        <v>200</v>
      </c>
      <c r="G387" s="67">
        <v>13</v>
      </c>
      <c r="H387" s="67">
        <v>3.53</v>
      </c>
      <c r="I387" s="67">
        <v>28.61</v>
      </c>
      <c r="J387" s="67">
        <v>200.6</v>
      </c>
      <c r="K387" s="72">
        <v>13</v>
      </c>
      <c r="L387" s="67"/>
    </row>
    <row r="388" spans="1:12" ht="15.75">
      <c r="A388" s="25"/>
      <c r="B388" s="16"/>
      <c r="C388" s="11"/>
      <c r="D388" s="7" t="s">
        <v>31</v>
      </c>
      <c r="E388" s="58" t="s">
        <v>83</v>
      </c>
      <c r="F388" s="67">
        <v>200</v>
      </c>
      <c r="G388" s="67">
        <v>1</v>
      </c>
      <c r="H388" s="67">
        <v>0.2</v>
      </c>
      <c r="I388" s="67">
        <v>20.2</v>
      </c>
      <c r="J388" s="67">
        <v>92</v>
      </c>
      <c r="K388" s="93">
        <v>347</v>
      </c>
      <c r="L388" s="67"/>
    </row>
    <row r="389" spans="1:12" ht="15">
      <c r="A389" s="25"/>
      <c r="B389" s="16"/>
      <c r="C389" s="11"/>
      <c r="D389" s="7" t="s">
        <v>32</v>
      </c>
      <c r="E389" s="75" t="s">
        <v>82</v>
      </c>
      <c r="F389" s="67">
        <v>40</v>
      </c>
      <c r="G389" s="67">
        <v>4.05</v>
      </c>
      <c r="H389" s="67">
        <v>0.51</v>
      </c>
      <c r="I389" s="67">
        <v>30.09</v>
      </c>
      <c r="J389" s="67">
        <v>141.19999999999999</v>
      </c>
      <c r="K389" s="72"/>
      <c r="L389" s="67"/>
    </row>
    <row r="390" spans="1:12" ht="15">
      <c r="A390" s="25"/>
      <c r="B390" s="16"/>
      <c r="C390" s="11"/>
      <c r="D390" s="7" t="s">
        <v>33</v>
      </c>
      <c r="E390" s="75" t="s">
        <v>81</v>
      </c>
      <c r="F390" s="67">
        <v>30</v>
      </c>
      <c r="G390" s="67">
        <v>2.6</v>
      </c>
      <c r="H390" s="67">
        <v>0.26</v>
      </c>
      <c r="I390" s="67">
        <v>17</v>
      </c>
      <c r="J390" s="67">
        <v>82</v>
      </c>
      <c r="K390" s="72"/>
      <c r="L390" s="67"/>
    </row>
    <row r="391" spans="1:12" ht="15">
      <c r="A391" s="26"/>
      <c r="B391" s="18"/>
      <c r="C391" s="8"/>
      <c r="D391" s="71" t="s">
        <v>39</v>
      </c>
      <c r="E391" s="70"/>
      <c r="F391" s="69">
        <f>SUM(F384:F390)</f>
        <v>880</v>
      </c>
      <c r="G391" s="69">
        <f>SUM(G384:G390)</f>
        <v>37.6</v>
      </c>
      <c r="H391" s="69">
        <f>SUM(H384:H390)</f>
        <v>33.159999999999997</v>
      </c>
      <c r="I391" s="69">
        <f>SUM(I384:I390)</f>
        <v>131.13999999999999</v>
      </c>
      <c r="J391" s="69">
        <f>SUM(J384:J390)</f>
        <v>977.3</v>
      </c>
      <c r="K391" s="68"/>
      <c r="L391" s="67">
        <v>67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J395" si="66">SUM(G392:G394)</f>
        <v>0</v>
      </c>
      <c r="H395" s="21">
        <f t="shared" si="66"/>
        <v>0</v>
      </c>
      <c r="I395" s="21">
        <f t="shared" si="66"/>
        <v>0</v>
      </c>
      <c r="J395" s="21">
        <f t="shared" si="66"/>
        <v>0</v>
      </c>
      <c r="K395" s="27"/>
      <c r="L395" s="21">
        <f t="shared" ref="L395" ca="1" si="67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/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/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/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/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/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/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/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/>
      <c r="E405" s="9"/>
      <c r="F405" s="21"/>
      <c r="G405" s="21"/>
      <c r="H405" s="21"/>
      <c r="I405" s="21"/>
      <c r="J405" s="21"/>
      <c r="K405" s="27"/>
      <c r="L405" s="21"/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J410" si="68">SUM(G406:G409)</f>
        <v>0</v>
      </c>
      <c r="H410" s="21">
        <f t="shared" si="68"/>
        <v>0</v>
      </c>
      <c r="I410" s="21">
        <f t="shared" si="68"/>
        <v>0</v>
      </c>
      <c r="J410" s="21">
        <f t="shared" si="68"/>
        <v>0</v>
      </c>
      <c r="K410" s="27"/>
      <c r="L410" s="21">
        <f t="shared" ref="L410" si="69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J417" si="70">SUM(G411:G416)</f>
        <v>0</v>
      </c>
      <c r="H417" s="21">
        <f t="shared" si="70"/>
        <v>0</v>
      </c>
      <c r="I417" s="21">
        <f t="shared" si="70"/>
        <v>0</v>
      </c>
      <c r="J417" s="21">
        <f t="shared" si="70"/>
        <v>0</v>
      </c>
      <c r="K417" s="27"/>
      <c r="L417" s="21">
        <f t="shared" ref="L417" ca="1" si="71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J424" si="72">SUM(G418:G423)</f>
        <v>0</v>
      </c>
      <c r="H424" s="21">
        <f t="shared" si="72"/>
        <v>0</v>
      </c>
      <c r="I424" s="21">
        <f t="shared" si="72"/>
        <v>0</v>
      </c>
      <c r="J424" s="21">
        <f t="shared" si="72"/>
        <v>0</v>
      </c>
      <c r="K424" s="27"/>
      <c r="L424" s="21">
        <f t="shared" ref="L424" ca="1" si="73">SUM(L418:L426)</f>
        <v>0</v>
      </c>
    </row>
    <row r="425" spans="1:12" ht="15.75" customHeight="1" thickBot="1">
      <c r="A425" s="31">
        <f>A384</f>
        <v>2</v>
      </c>
      <c r="B425" s="32">
        <f>B384</f>
        <v>3</v>
      </c>
      <c r="C425" s="59" t="s">
        <v>4</v>
      </c>
      <c r="D425" s="66"/>
      <c r="E425" s="33"/>
      <c r="F425" s="34" t="e">
        <f>#REF!+F395+F405+F410+F417+F424</f>
        <v>#REF!</v>
      </c>
      <c r="G425" s="34" t="e">
        <f>#REF!+G395+G405+G410+G417+G424</f>
        <v>#REF!</v>
      </c>
      <c r="H425" s="34" t="e">
        <f>#REF!+H395+H405+H410+H417+H424</f>
        <v>#REF!</v>
      </c>
      <c r="I425" s="34" t="e">
        <f>#REF!+I395+I405+I410+I417+I424</f>
        <v>#REF!</v>
      </c>
      <c r="J425" s="34" t="e">
        <f>#REF!+J395+J405+J410+J417+J424</f>
        <v>#REF!</v>
      </c>
      <c r="K425" s="35"/>
      <c r="L425" s="34">
        <f ca="1">#REF!+L395+L405+L410+L417+L424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/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/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/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/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/>
      <c r="E433" s="9"/>
      <c r="F433" s="21"/>
      <c r="G433" s="21"/>
      <c r="H433" s="21"/>
      <c r="I433" s="21"/>
      <c r="J433" s="21"/>
      <c r="K433" s="27"/>
      <c r="L433" s="21"/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:J437" si="74">SUM(G434:G436)</f>
        <v>0</v>
      </c>
      <c r="H437" s="21">
        <f t="shared" si="74"/>
        <v>0</v>
      </c>
      <c r="I437" s="21">
        <f t="shared" si="74"/>
        <v>0</v>
      </c>
      <c r="J437" s="21">
        <f t="shared" si="74"/>
        <v>0</v>
      </c>
      <c r="K437" s="27"/>
      <c r="L437" s="21">
        <f t="shared" ref="L437" ca="1" si="75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/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/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/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/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/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/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/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/>
      <c r="E447" s="9"/>
      <c r="F447" s="21"/>
      <c r="G447" s="21"/>
      <c r="H447" s="21"/>
      <c r="I447" s="21"/>
      <c r="J447" s="21"/>
      <c r="K447" s="27"/>
      <c r="L447" s="21"/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:J452" si="76">SUM(G448:G451)</f>
        <v>0</v>
      </c>
      <c r="H452" s="21">
        <f t="shared" si="76"/>
        <v>0</v>
      </c>
      <c r="I452" s="21">
        <f t="shared" si="76"/>
        <v>0</v>
      </c>
      <c r="J452" s="21">
        <f t="shared" si="76"/>
        <v>0</v>
      </c>
      <c r="K452" s="27"/>
      <c r="L452" s="21">
        <f t="shared" ref="L452" si="7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:J459" si="78">SUM(G453:G458)</f>
        <v>0</v>
      </c>
      <c r="H459" s="21">
        <f t="shared" si="78"/>
        <v>0</v>
      </c>
      <c r="I459" s="21">
        <f t="shared" si="78"/>
        <v>0</v>
      </c>
      <c r="J459" s="21">
        <f t="shared" si="78"/>
        <v>0</v>
      </c>
      <c r="K459" s="27"/>
      <c r="L459" s="21">
        <f t="shared" ref="L459" ca="1" si="79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:J466" si="80">SUM(G460:G465)</f>
        <v>0</v>
      </c>
      <c r="H466" s="21">
        <f t="shared" si="80"/>
        <v>0</v>
      </c>
      <c r="I466" s="21">
        <f t="shared" si="80"/>
        <v>0</v>
      </c>
      <c r="J466" s="21">
        <f t="shared" si="80"/>
        <v>0</v>
      </c>
      <c r="K466" s="27"/>
      <c r="L466" s="21">
        <f t="shared" ref="L466" ca="1" si="81">SUM(L460:L468)</f>
        <v>0</v>
      </c>
    </row>
    <row r="467" spans="1:12" ht="15.75" customHeight="1" thickBot="1">
      <c r="A467" s="31">
        <f>A426</f>
        <v>2</v>
      </c>
      <c r="B467" s="32">
        <f>B426</f>
        <v>4</v>
      </c>
      <c r="C467" s="59" t="s">
        <v>4</v>
      </c>
      <c r="D467" s="66"/>
      <c r="E467" s="33"/>
      <c r="F467" s="34">
        <f>F433+F437+F447+F452+F459+F466</f>
        <v>0</v>
      </c>
      <c r="G467" s="34">
        <f t="shared" ref="G467:J467" si="82">G433+G437+G447+G452+G459+G466</f>
        <v>0</v>
      </c>
      <c r="H467" s="34">
        <f t="shared" si="82"/>
        <v>0</v>
      </c>
      <c r="I467" s="34">
        <f t="shared" si="82"/>
        <v>0</v>
      </c>
      <c r="J467" s="34">
        <f t="shared" si="82"/>
        <v>0</v>
      </c>
      <c r="K467" s="35"/>
      <c r="L467" s="34">
        <f t="shared" ref="L467" ca="1" si="83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/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/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/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/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/>
      <c r="E475" s="9"/>
      <c r="F475" s="21"/>
      <c r="G475" s="21"/>
      <c r="H475" s="21"/>
      <c r="I475" s="21"/>
      <c r="J475" s="21"/>
      <c r="K475" s="27"/>
      <c r="L475" s="21"/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:J479" si="84">SUM(G476:G478)</f>
        <v>0</v>
      </c>
      <c r="H479" s="21">
        <f t="shared" si="84"/>
        <v>0</v>
      </c>
      <c r="I479" s="21">
        <f t="shared" si="84"/>
        <v>0</v>
      </c>
      <c r="J479" s="21">
        <f t="shared" si="84"/>
        <v>0</v>
      </c>
      <c r="K479" s="27"/>
      <c r="L479" s="21">
        <f t="shared" ref="L479" ca="1" si="85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/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/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/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/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/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/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/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/>
      <c r="E489" s="9"/>
      <c r="F489" s="21"/>
      <c r="G489" s="21"/>
      <c r="H489" s="21"/>
      <c r="I489" s="21"/>
      <c r="J489" s="21"/>
      <c r="K489" s="27"/>
      <c r="L489" s="21"/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:J494" si="86">SUM(G490:G493)</f>
        <v>0</v>
      </c>
      <c r="H494" s="21">
        <f t="shared" si="86"/>
        <v>0</v>
      </c>
      <c r="I494" s="21">
        <f t="shared" si="86"/>
        <v>0</v>
      </c>
      <c r="J494" s="21">
        <f t="shared" si="86"/>
        <v>0</v>
      </c>
      <c r="K494" s="27"/>
      <c r="L494" s="21">
        <f t="shared" ref="L494" si="87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:J501" si="88">SUM(G495:G500)</f>
        <v>0</v>
      </c>
      <c r="H501" s="21">
        <f t="shared" si="88"/>
        <v>0</v>
      </c>
      <c r="I501" s="21">
        <f t="shared" si="88"/>
        <v>0</v>
      </c>
      <c r="J501" s="21">
        <f t="shared" si="88"/>
        <v>0</v>
      </c>
      <c r="K501" s="27"/>
      <c r="L501" s="21">
        <f t="shared" ref="L501" ca="1" si="89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:J508" si="90">SUM(G502:G507)</f>
        <v>0</v>
      </c>
      <c r="H508" s="21">
        <f t="shared" si="90"/>
        <v>0</v>
      </c>
      <c r="I508" s="21">
        <f t="shared" si="90"/>
        <v>0</v>
      </c>
      <c r="J508" s="21">
        <f t="shared" si="90"/>
        <v>0</v>
      </c>
      <c r="K508" s="27"/>
      <c r="L508" s="21">
        <f t="shared" ref="L508" ca="1" si="91">SUM(L502:L510)</f>
        <v>0</v>
      </c>
    </row>
    <row r="509" spans="1:12" ht="15.75" customHeight="1" thickBot="1">
      <c r="A509" s="31">
        <f>A468</f>
        <v>2</v>
      </c>
      <c r="B509" s="32">
        <f>B468</f>
        <v>5</v>
      </c>
      <c r="C509" s="59" t="s">
        <v>4</v>
      </c>
      <c r="D509" s="66"/>
      <c r="E509" s="33"/>
      <c r="F509" s="34">
        <f>F475+F479+F489+F494+F501+F508</f>
        <v>0</v>
      </c>
      <c r="G509" s="34">
        <f t="shared" ref="G509:J509" si="92">G475+G479+G489+G494+G501+G508</f>
        <v>0</v>
      </c>
      <c r="H509" s="34">
        <f t="shared" si="92"/>
        <v>0</v>
      </c>
      <c r="I509" s="34">
        <f t="shared" si="92"/>
        <v>0</v>
      </c>
      <c r="J509" s="34">
        <f t="shared" si="92"/>
        <v>0</v>
      </c>
      <c r="K509" s="35"/>
      <c r="L509" s="34">
        <f t="shared" ref="L509" ca="1" si="93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:J517" si="94">SUM(G510:G516)</f>
        <v>0</v>
      </c>
      <c r="H517" s="21">
        <f t="shared" si="94"/>
        <v>0</v>
      </c>
      <c r="I517" s="21">
        <f t="shared" si="94"/>
        <v>0</v>
      </c>
      <c r="J517" s="21">
        <f t="shared" si="94"/>
        <v>0</v>
      </c>
      <c r="K517" s="27"/>
      <c r="L517" s="21">
        <f t="shared" ref="L475:L517" si="95"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J521" si="96">SUM(G518:G520)</f>
        <v>0</v>
      </c>
      <c r="H521" s="21">
        <f t="shared" si="96"/>
        <v>0</v>
      </c>
      <c r="I521" s="21">
        <f t="shared" si="96"/>
        <v>0</v>
      </c>
      <c r="J521" s="21">
        <f t="shared" si="96"/>
        <v>0</v>
      </c>
      <c r="K521" s="27"/>
      <c r="L521" s="21">
        <f t="shared" ref="L521" ca="1" si="97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J531" si="98">SUM(G522:G530)</f>
        <v>0</v>
      </c>
      <c r="H531" s="21">
        <f t="shared" si="98"/>
        <v>0</v>
      </c>
      <c r="I531" s="21">
        <f t="shared" si="98"/>
        <v>0</v>
      </c>
      <c r="J531" s="21">
        <f t="shared" si="98"/>
        <v>0</v>
      </c>
      <c r="K531" s="27"/>
      <c r="L531" s="21">
        <f t="shared" ref="L531" ca="1" si="99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J536" si="100">SUM(G532:G535)</f>
        <v>0</v>
      </c>
      <c r="H536" s="21">
        <f t="shared" si="100"/>
        <v>0</v>
      </c>
      <c r="I536" s="21">
        <f t="shared" si="100"/>
        <v>0</v>
      </c>
      <c r="J536" s="21">
        <f t="shared" si="100"/>
        <v>0</v>
      </c>
      <c r="K536" s="27"/>
      <c r="L536" s="21">
        <f t="shared" ref="L536" ca="1" si="101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J543" si="102">SUM(G537:G542)</f>
        <v>0</v>
      </c>
      <c r="H543" s="21">
        <f t="shared" si="102"/>
        <v>0</v>
      </c>
      <c r="I543" s="21">
        <f t="shared" si="102"/>
        <v>0</v>
      </c>
      <c r="J543" s="21">
        <f t="shared" si="102"/>
        <v>0</v>
      </c>
      <c r="K543" s="27"/>
      <c r="L543" s="21">
        <f t="shared" ref="L543" ca="1" si="103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J550" si="104">SUM(G544:G549)</f>
        <v>0</v>
      </c>
      <c r="H550" s="21">
        <f t="shared" si="104"/>
        <v>0</v>
      </c>
      <c r="I550" s="21">
        <f t="shared" si="104"/>
        <v>0</v>
      </c>
      <c r="J550" s="21">
        <f t="shared" si="104"/>
        <v>0</v>
      </c>
      <c r="K550" s="27"/>
      <c r="L550" s="21">
        <f t="shared" ref="L550" ca="1" si="105">SUM(L544:L552)</f>
        <v>0</v>
      </c>
    </row>
    <row r="551" spans="1:12" ht="15.75" customHeight="1" thickBot="1">
      <c r="A551" s="31">
        <f>A510</f>
        <v>2</v>
      </c>
      <c r="B551" s="32">
        <f>B510</f>
        <v>6</v>
      </c>
      <c r="C551" s="59" t="s">
        <v>4</v>
      </c>
      <c r="D551" s="66"/>
      <c r="E551" s="33"/>
      <c r="F551" s="34">
        <f>F517+F521+F531+F536+F543+F550</f>
        <v>0</v>
      </c>
      <c r="G551" s="34">
        <f t="shared" ref="G551:J551" si="106">G517+G521+G531+G536+G543+G550</f>
        <v>0</v>
      </c>
      <c r="H551" s="34">
        <f t="shared" si="106"/>
        <v>0</v>
      </c>
      <c r="I551" s="34">
        <f t="shared" si="106"/>
        <v>0</v>
      </c>
      <c r="J551" s="34">
        <f t="shared" si="106"/>
        <v>0</v>
      </c>
      <c r="K551" s="35"/>
      <c r="L551" s="34">
        <f t="shared" ref="L551" ca="1" si="107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:J559" si="108">SUM(G552:G558)</f>
        <v>0</v>
      </c>
      <c r="H559" s="21">
        <f t="shared" si="108"/>
        <v>0</v>
      </c>
      <c r="I559" s="21">
        <f t="shared" si="108"/>
        <v>0</v>
      </c>
      <c r="J559" s="21">
        <f t="shared" si="108"/>
        <v>0</v>
      </c>
      <c r="K559" s="27"/>
      <c r="L559" s="21">
        <f t="shared" ref="L559" si="109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J563" si="110">SUM(G560:G562)</f>
        <v>0</v>
      </c>
      <c r="H563" s="21">
        <f t="shared" si="110"/>
        <v>0</v>
      </c>
      <c r="I563" s="21">
        <f t="shared" si="110"/>
        <v>0</v>
      </c>
      <c r="J563" s="21">
        <f t="shared" si="110"/>
        <v>0</v>
      </c>
      <c r="K563" s="27"/>
      <c r="L563" s="21">
        <f t="shared" ref="L563" ca="1" si="11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J573" si="112">SUM(G564:G572)</f>
        <v>0</v>
      </c>
      <c r="H573" s="21">
        <f t="shared" si="112"/>
        <v>0</v>
      </c>
      <c r="I573" s="21">
        <f t="shared" si="112"/>
        <v>0</v>
      </c>
      <c r="J573" s="21">
        <f t="shared" si="112"/>
        <v>0</v>
      </c>
      <c r="K573" s="27"/>
      <c r="L573" s="21">
        <f t="shared" ref="L573" ca="1" si="113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J578" si="114">SUM(G574:G577)</f>
        <v>0</v>
      </c>
      <c r="H578" s="21">
        <f t="shared" si="114"/>
        <v>0</v>
      </c>
      <c r="I578" s="21">
        <f t="shared" si="114"/>
        <v>0</v>
      </c>
      <c r="J578" s="21">
        <f t="shared" si="114"/>
        <v>0</v>
      </c>
      <c r="K578" s="27"/>
      <c r="L578" s="21">
        <f t="shared" ref="L578" ca="1" si="115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J585" si="116">SUM(G579:G584)</f>
        <v>0</v>
      </c>
      <c r="H585" s="21">
        <f t="shared" si="116"/>
        <v>0</v>
      </c>
      <c r="I585" s="21">
        <f t="shared" si="116"/>
        <v>0</v>
      </c>
      <c r="J585" s="21">
        <f t="shared" si="116"/>
        <v>0</v>
      </c>
      <c r="K585" s="27"/>
      <c r="L585" s="21">
        <f t="shared" ref="L585" ca="1" si="117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J592" si="118">SUM(G586:G591)</f>
        <v>0</v>
      </c>
      <c r="H592" s="21">
        <f t="shared" si="118"/>
        <v>0</v>
      </c>
      <c r="I592" s="21">
        <f t="shared" si="118"/>
        <v>0</v>
      </c>
      <c r="J592" s="21">
        <f t="shared" si="118"/>
        <v>0</v>
      </c>
      <c r="K592" s="27"/>
      <c r="L592" s="21">
        <f t="shared" ref="L592" ca="1" si="119">SUM(L586:L594)</f>
        <v>0</v>
      </c>
    </row>
    <row r="593" spans="1:12" ht="15.75" customHeight="1" thickBot="1">
      <c r="A593" s="37">
        <f>A552</f>
        <v>2</v>
      </c>
      <c r="B593" s="38">
        <f>B552</f>
        <v>7</v>
      </c>
      <c r="C593" s="59" t="s">
        <v>4</v>
      </c>
      <c r="D593" s="66"/>
      <c r="E593" s="39"/>
      <c r="F593" s="40">
        <f>F559+F563+F573+F578+F585+F592</f>
        <v>0</v>
      </c>
      <c r="G593" s="40">
        <f t="shared" ref="G593:J593" si="120">G559+G563+G573+G578+G585+G592</f>
        <v>0</v>
      </c>
      <c r="H593" s="40">
        <f t="shared" si="120"/>
        <v>0</v>
      </c>
      <c r="I593" s="40">
        <f t="shared" si="120"/>
        <v>0</v>
      </c>
      <c r="J593" s="40">
        <f t="shared" si="120"/>
        <v>0</v>
      </c>
      <c r="K593" s="41"/>
      <c r="L593" s="34">
        <f ca="1">L559+L563+L573+L578+L585+L592</f>
        <v>0</v>
      </c>
    </row>
    <row r="594" spans="1:12" ht="13.5" customHeight="1" thickBot="1">
      <c r="A594" s="29"/>
      <c r="B594" s="30"/>
      <c r="C594" s="63" t="s">
        <v>5</v>
      </c>
      <c r="D594" s="64"/>
      <c r="E594" s="65"/>
      <c r="F594" s="42" t="e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#REF!</v>
      </c>
      <c r="G594" s="42" t="e">
        <f t="shared" ref="G594:L594" si="12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#REF!</v>
      </c>
      <c r="H594" s="42" t="e">
        <f t="shared" si="121"/>
        <v>#REF!</v>
      </c>
      <c r="I594" s="42" t="e">
        <f t="shared" si="121"/>
        <v>#REF!</v>
      </c>
      <c r="J594" s="42" t="e">
        <f t="shared" si="121"/>
        <v>#REF!</v>
      </c>
      <c r="K594" s="42"/>
      <c r="L594" s="42" t="e">
        <f t="shared" ca="1" si="121"/>
        <v>#DIV/0!</v>
      </c>
    </row>
  </sheetData>
  <sheetProtection sheet="1" objects="1" scenarios="1"/>
  <mergeCells count="18">
    <mergeCell ref="C131:D131"/>
    <mergeCell ref="C1:E1"/>
    <mergeCell ref="H1:K1"/>
    <mergeCell ref="H2:K2"/>
    <mergeCell ref="C47:D47"/>
    <mergeCell ref="C89:D89"/>
    <mergeCell ref="C594:E594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Ардатовская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2024-03-28T12:47:54Z</cp:lastPrinted>
  <dcterms:created xsi:type="dcterms:W3CDTF">2022-05-16T14:23:56Z</dcterms:created>
  <dcterms:modified xsi:type="dcterms:W3CDTF">2024-04-10T10:38:02Z</dcterms:modified>
</cp:coreProperties>
</file>